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IROP\12 - Integrované nástroje\8-HODNOCENÍ IN\Hodnocení ISg\207 - CLLD_17_03_035 Rokytná II\A_Hodnocení SCLLD\Změna č. 9_D4_05_2021\2_kolo\"/>
    </mc:Choice>
  </mc:AlternateContent>
  <bookViews>
    <workbookView xWindow="360" yWindow="330" windowWidth="18195" windowHeight="9795" activeTab="1"/>
  </bookViews>
  <sheets>
    <sheet name="Tab. f) dle MPIN" sheetId="3" r:id="rId1"/>
    <sheet name="Kontrolní tab. fin. plánů SCLLD" sheetId="2" r:id="rId2"/>
  </sheets>
  <definedNames>
    <definedName name="_xlnm.Print_Area" localSheetId="1">'Kontrolní tab. fin. plánů SCLLD'!$C$1:$AA$59</definedName>
  </definedNames>
  <calcPr calcId="162913"/>
</workbook>
</file>

<file path=xl/calcChain.xml><?xml version="1.0" encoding="utf-8"?>
<calcChain xmlns="http://schemas.openxmlformats.org/spreadsheetml/2006/main">
  <c r="V42" i="2" l="1"/>
  <c r="U42" i="2"/>
  <c r="H53" i="3" l="1"/>
  <c r="H61" i="3" l="1"/>
  <c r="E19" i="2" l="1"/>
  <c r="D19" i="2"/>
  <c r="A60" i="2" l="1"/>
  <c r="O29" i="2" l="1"/>
  <c r="O54" i="2"/>
  <c r="O18" i="2" s="1"/>
  <c r="N18" i="2"/>
  <c r="P18" i="2" l="1"/>
  <c r="X75" i="3"/>
  <c r="Z75" i="3" s="1"/>
  <c r="X74" i="3"/>
  <c r="Z74" i="3" s="1"/>
  <c r="X73" i="3"/>
  <c r="Z73" i="3" s="1"/>
  <c r="X72" i="3"/>
  <c r="X71" i="3"/>
  <c r="X70" i="3"/>
  <c r="Z70" i="3" s="1"/>
  <c r="X69" i="3"/>
  <c r="Z69" i="3" s="1"/>
  <c r="X68" i="3"/>
  <c r="Z68" i="3" s="1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59" i="2"/>
  <c r="T75" i="3"/>
  <c r="V75" i="3" s="1"/>
  <c r="T74" i="3"/>
  <c r="U74" i="3" s="1"/>
  <c r="T73" i="3"/>
  <c r="U73" i="3" s="1"/>
  <c r="T72" i="3"/>
  <c r="U72" i="3" s="1"/>
  <c r="T71" i="3"/>
  <c r="V71" i="3" s="1"/>
  <c r="T70" i="3"/>
  <c r="V70" i="3" s="1"/>
  <c r="T69" i="3"/>
  <c r="V69" i="3" s="1"/>
  <c r="T68" i="3"/>
  <c r="V68" i="3" s="1"/>
  <c r="K78" i="3"/>
  <c r="J78" i="3"/>
  <c r="I78" i="3"/>
  <c r="H78" i="3"/>
  <c r="F78" i="3"/>
  <c r="X76" i="3" s="1"/>
  <c r="E78" i="3"/>
  <c r="T76" i="3" s="1"/>
  <c r="U69" i="3" l="1"/>
  <c r="U75" i="3"/>
  <c r="Y75" i="3"/>
  <c r="Y69" i="3"/>
  <c r="Y70" i="3"/>
  <c r="U70" i="3"/>
  <c r="Y68" i="3"/>
  <c r="Y74" i="3"/>
  <c r="V74" i="3"/>
  <c r="U68" i="3"/>
  <c r="Y73" i="3"/>
  <c r="V72" i="3"/>
  <c r="Y72" i="3"/>
  <c r="Z72" i="3"/>
  <c r="Y76" i="3"/>
  <c r="Z76" i="3"/>
  <c r="Y71" i="3"/>
  <c r="Z71" i="3"/>
  <c r="V73" i="3"/>
  <c r="V76" i="3"/>
  <c r="U76" i="3"/>
  <c r="U71" i="3"/>
  <c r="S21" i="2"/>
  <c r="S20" i="2"/>
  <c r="S19" i="2"/>
  <c r="S18" i="2"/>
  <c r="S17" i="2"/>
  <c r="S16" i="2"/>
  <c r="S15" i="2"/>
  <c r="S14" i="2"/>
  <c r="N20" i="2"/>
  <c r="N19" i="2"/>
  <c r="N17" i="2"/>
  <c r="N16" i="2"/>
  <c r="N15" i="2"/>
  <c r="N14" i="2"/>
  <c r="N21" i="2"/>
  <c r="D72" i="2"/>
  <c r="O28" i="2"/>
  <c r="F32" i="2" l="1"/>
  <c r="D74" i="2"/>
  <c r="C74" i="2"/>
  <c r="D73" i="2"/>
  <c r="C73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S25" i="2"/>
  <c r="N25" i="2"/>
  <c r="T32" i="2"/>
  <c r="T31" i="2"/>
  <c r="T30" i="2"/>
  <c r="T29" i="2"/>
  <c r="T28" i="2"/>
  <c r="T27" i="2"/>
  <c r="T26" i="2"/>
  <c r="T25" i="2"/>
  <c r="O32" i="2"/>
  <c r="O31" i="2"/>
  <c r="O30" i="2"/>
  <c r="O27" i="2"/>
  <c r="O26" i="2"/>
  <c r="O25" i="2"/>
  <c r="P25" i="2" l="1"/>
  <c r="U25" i="2"/>
  <c r="D75" i="2"/>
  <c r="V68" i="2" s="1"/>
  <c r="W68" i="2" s="1"/>
  <c r="C75" i="2"/>
  <c r="S68" i="2" s="1"/>
  <c r="T68" i="2" s="1"/>
  <c r="S32" i="2"/>
  <c r="U32" i="2" s="1"/>
  <c r="S31" i="2"/>
  <c r="U31" i="2" s="1"/>
  <c r="S30" i="2"/>
  <c r="U30" i="2" s="1"/>
  <c r="S29" i="2"/>
  <c r="U29" i="2" s="1"/>
  <c r="S28" i="2"/>
  <c r="U28" i="2" s="1"/>
  <c r="S26" i="2"/>
  <c r="U26" i="2" s="1"/>
  <c r="S27" i="2"/>
  <c r="U27" i="2" s="1"/>
  <c r="N32" i="2"/>
  <c r="P32" i="2" s="1"/>
  <c r="N31" i="2"/>
  <c r="P31" i="2" s="1"/>
  <c r="N30" i="2"/>
  <c r="P30" i="2" s="1"/>
  <c r="N29" i="2"/>
  <c r="P29" i="2" s="1"/>
  <c r="N28" i="2"/>
  <c r="P28" i="2" s="1"/>
  <c r="N27" i="2"/>
  <c r="P27" i="2" s="1"/>
  <c r="N26" i="2"/>
  <c r="P26" i="2" s="1"/>
  <c r="E22" i="2" l="1"/>
  <c r="T33" i="2" s="1"/>
  <c r="Y54" i="2" l="1"/>
  <c r="X54" i="2"/>
  <c r="V54" i="2"/>
  <c r="U54" i="2"/>
  <c r="S54" i="2"/>
  <c r="R54" i="2"/>
  <c r="P54" i="2"/>
  <c r="M54" i="2"/>
  <c r="L54" i="2"/>
  <c r="D54" i="2"/>
  <c r="C54" i="2"/>
  <c r="G54" i="2"/>
  <c r="J54" i="2"/>
  <c r="I54" i="2"/>
  <c r="S60" i="2" l="1"/>
  <c r="T60" i="2" s="1"/>
  <c r="O14" i="2"/>
  <c r="P14" i="2" s="1"/>
  <c r="V60" i="2"/>
  <c r="W60" i="2" s="1"/>
  <c r="T14" i="2"/>
  <c r="U14" i="2" s="1"/>
  <c r="V61" i="2"/>
  <c r="W61" i="2" s="1"/>
  <c r="T15" i="2"/>
  <c r="U15" i="2" s="1"/>
  <c r="V62" i="2"/>
  <c r="W62" i="2" s="1"/>
  <c r="T16" i="2"/>
  <c r="U16" i="2" s="1"/>
  <c r="V67" i="2"/>
  <c r="W67" i="2" s="1"/>
  <c r="T21" i="2"/>
  <c r="U21" i="2" s="1"/>
  <c r="S67" i="2"/>
  <c r="T67" i="2" s="1"/>
  <c r="O21" i="2"/>
  <c r="P21" i="2" s="1"/>
  <c r="V66" i="2"/>
  <c r="W66" i="2" s="1"/>
  <c r="T20" i="2"/>
  <c r="U20" i="2" s="1"/>
  <c r="S66" i="2"/>
  <c r="T66" i="2" s="1"/>
  <c r="O20" i="2"/>
  <c r="P20" i="2" s="1"/>
  <c r="S62" i="2"/>
  <c r="T62" i="2" s="1"/>
  <c r="O16" i="2"/>
  <c r="P16" i="2" s="1"/>
  <c r="V63" i="2"/>
  <c r="W63" i="2" s="1"/>
  <c r="T17" i="2"/>
  <c r="U17" i="2" s="1"/>
  <c r="S63" i="2"/>
  <c r="T63" i="2" s="1"/>
  <c r="O17" i="2"/>
  <c r="P17" i="2" s="1"/>
  <c r="S65" i="2"/>
  <c r="T65" i="2" s="1"/>
  <c r="O19" i="2"/>
  <c r="P19" i="2" s="1"/>
  <c r="V65" i="2"/>
  <c r="W65" i="2" s="1"/>
  <c r="T19" i="2"/>
  <c r="U19" i="2" s="1"/>
  <c r="S64" i="2"/>
  <c r="T64" i="2" s="1"/>
  <c r="V64" i="2"/>
  <c r="W64" i="2" s="1"/>
  <c r="T18" i="2"/>
  <c r="U18" i="2" s="1"/>
  <c r="G32" i="2" l="1"/>
  <c r="D22" i="2" l="1"/>
  <c r="O33" i="2" s="1"/>
  <c r="N38" i="2" l="1"/>
  <c r="S33" i="2" l="1"/>
  <c r="U33" i="2" s="1"/>
  <c r="N33" i="2"/>
  <c r="P33" i="2" s="1"/>
  <c r="E72" i="2" l="1"/>
  <c r="E63" i="2"/>
  <c r="E62" i="2"/>
  <c r="E65" i="2"/>
  <c r="E66" i="2"/>
  <c r="E67" i="2"/>
  <c r="E68" i="2"/>
  <c r="E69" i="2"/>
  <c r="E70" i="2"/>
  <c r="E71" i="2"/>
  <c r="E73" i="2"/>
  <c r="E74" i="2"/>
  <c r="Z42" i="2"/>
  <c r="Z43" i="2"/>
  <c r="Z44" i="2"/>
  <c r="Z45" i="2"/>
  <c r="Z46" i="2"/>
  <c r="Z47" i="2"/>
  <c r="Z48" i="2"/>
  <c r="Z49" i="2"/>
  <c r="Z50" i="2"/>
  <c r="Z51" i="2"/>
  <c r="Z52" i="2"/>
  <c r="Z53" i="2"/>
  <c r="W42" i="2"/>
  <c r="W43" i="2"/>
  <c r="W44" i="2"/>
  <c r="W45" i="2"/>
  <c r="W46" i="2"/>
  <c r="W47" i="2"/>
  <c r="W48" i="2"/>
  <c r="W49" i="2"/>
  <c r="W50" i="2"/>
  <c r="W51" i="2"/>
  <c r="W52" i="2"/>
  <c r="W53" i="2"/>
  <c r="T43" i="2"/>
  <c r="T44" i="2"/>
  <c r="T45" i="2"/>
  <c r="T46" i="2"/>
  <c r="T47" i="2"/>
  <c r="T48" i="2"/>
  <c r="T49" i="2"/>
  <c r="T50" i="2"/>
  <c r="T51" i="2"/>
  <c r="T52" i="2"/>
  <c r="T53" i="2"/>
  <c r="Q43" i="2"/>
  <c r="Q44" i="2"/>
  <c r="Q45" i="2"/>
  <c r="Q46" i="2"/>
  <c r="Q47" i="2"/>
  <c r="Q48" i="2"/>
  <c r="Q49" i="2"/>
  <c r="Q50" i="2"/>
  <c r="Q51" i="2"/>
  <c r="Q52" i="2"/>
  <c r="Q53" i="2"/>
  <c r="N42" i="2"/>
  <c r="N43" i="2"/>
  <c r="N44" i="2"/>
  <c r="N45" i="2"/>
  <c r="N46" i="2"/>
  <c r="N47" i="2"/>
  <c r="N48" i="2"/>
  <c r="N49" i="2"/>
  <c r="N50" i="2"/>
  <c r="N51" i="2"/>
  <c r="N52" i="2"/>
  <c r="N53" i="2"/>
  <c r="K42" i="2"/>
  <c r="K43" i="2"/>
  <c r="K44" i="2"/>
  <c r="K45" i="2"/>
  <c r="K46" i="2"/>
  <c r="K47" i="2"/>
  <c r="K48" i="2"/>
  <c r="K49" i="2"/>
  <c r="K50" i="2"/>
  <c r="K51" i="2"/>
  <c r="K52" i="2"/>
  <c r="K53" i="2"/>
  <c r="H43" i="2"/>
  <c r="H44" i="2"/>
  <c r="H45" i="2"/>
  <c r="H46" i="2"/>
  <c r="H47" i="2"/>
  <c r="H48" i="2"/>
  <c r="H49" i="2"/>
  <c r="H50" i="2"/>
  <c r="H51" i="2"/>
  <c r="H52" i="2"/>
  <c r="H53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61" i="2" l="1"/>
  <c r="E60" i="2"/>
  <c r="E64" i="2"/>
  <c r="F15" i="2"/>
  <c r="F54" i="2" l="1"/>
  <c r="S61" i="2" l="1"/>
  <c r="T61" i="2" s="1"/>
  <c r="O15" i="2"/>
  <c r="P15" i="2" s="1"/>
  <c r="E59" i="2"/>
  <c r="Q42" i="2" l="1"/>
  <c r="N41" i="2"/>
  <c r="H42" i="2"/>
  <c r="E75" i="2" l="1"/>
  <c r="E39" i="2"/>
  <c r="H39" i="2"/>
  <c r="K39" i="2"/>
  <c r="N39" i="2"/>
  <c r="Q39" i="2"/>
  <c r="T39" i="2"/>
  <c r="W39" i="2"/>
  <c r="Z39" i="2"/>
  <c r="E40" i="2"/>
  <c r="H40" i="2"/>
  <c r="K40" i="2"/>
  <c r="N40" i="2"/>
  <c r="Q40" i="2"/>
  <c r="T40" i="2"/>
  <c r="W40" i="2"/>
  <c r="Z40" i="2"/>
  <c r="H41" i="2"/>
  <c r="K41" i="2"/>
  <c r="Q41" i="2"/>
  <c r="T41" i="2"/>
  <c r="W41" i="2"/>
  <c r="Z41" i="2"/>
  <c r="T42" i="2"/>
  <c r="Z54" i="2"/>
  <c r="W54" i="2"/>
  <c r="H54" i="2"/>
  <c r="Q38" i="2"/>
  <c r="Z38" i="2"/>
  <c r="W38" i="2"/>
  <c r="T38" i="2"/>
  <c r="E54" i="2"/>
  <c r="E38" i="2"/>
  <c r="H38" i="2"/>
  <c r="K38" i="2"/>
  <c r="F21" i="2"/>
  <c r="F20" i="2"/>
  <c r="F19" i="2"/>
  <c r="F18" i="2"/>
  <c r="F17" i="2"/>
  <c r="F16" i="2"/>
  <c r="F14" i="2"/>
  <c r="T54" i="2" l="1"/>
  <c r="Q54" i="2"/>
  <c r="N54" i="2"/>
  <c r="K54" i="2"/>
  <c r="H18" i="2"/>
  <c r="I15" i="2"/>
  <c r="I16" i="2"/>
  <c r="H14" i="2"/>
  <c r="H20" i="2"/>
  <c r="I19" i="2"/>
  <c r="H21" i="2"/>
  <c r="H15" i="2"/>
  <c r="I21" i="2"/>
  <c r="H17" i="2"/>
  <c r="F22" i="2"/>
  <c r="I18" i="2"/>
  <c r="K18" i="2" s="1"/>
  <c r="I14" i="2"/>
  <c r="H22" i="2"/>
  <c r="I20" i="2"/>
  <c r="I17" i="2"/>
  <c r="H19" i="2"/>
  <c r="H16" i="2"/>
  <c r="K14" i="2" l="1"/>
  <c r="K21" i="2"/>
  <c r="K17" i="2"/>
  <c r="K20" i="2"/>
  <c r="K16" i="2"/>
  <c r="K19" i="2"/>
  <c r="K15" i="2"/>
</calcChain>
</file>

<file path=xl/comments1.xml><?xml version="1.0" encoding="utf-8"?>
<comments xmlns="http://schemas.openxmlformats.org/spreadsheetml/2006/main">
  <authors>
    <author>Sedláčková Martina</author>
    <author>Bílý Pavel</author>
    <author>Pukišová Antonie</author>
  </authors>
  <commentList>
    <comment ref="E16" authorId="0" shapeId="0">
      <text>
        <r>
          <rPr>
            <b/>
            <sz val="9"/>
            <color indexed="39"/>
            <rFont val="Tahoma"/>
            <family val="2"/>
            <charset val="238"/>
          </rPr>
          <t>Zde doplňte (v celkovém součtu) realné čerpání za rok 2018 z dokumentu ŘO IROP s názvem - "Stav finančních prostředků MAS…". Hodnoty od ŘO jsou uváděné jako - Příspěvek EU - hodnoty pro CZV v návaznosti na to dopočítejte!</t>
        </r>
      </text>
    </comment>
    <comment ref="E17" authorId="1" shapeId="0">
      <text>
        <r>
          <rPr>
            <b/>
            <sz val="9"/>
            <color indexed="39"/>
            <rFont val="Tahoma"/>
            <family val="2"/>
            <charset val="238"/>
          </rPr>
          <t>Zde doplňte (v celkovém součtu) realné čerpání za rok 2019 z dokumentu ŘO IROP s názvem - "Stav finančních prostředků MAS...". Hodnoty od ŘO jsou uváděné jako - Příspěvek EU - hodnoty pro CZV v návaznosti na to dopočítejte!</t>
        </r>
      </text>
    </comment>
    <comment ref="E18" authorId="2" shapeId="0">
      <text>
        <r>
          <rPr>
            <b/>
            <sz val="9"/>
            <color indexed="39"/>
            <rFont val="Tahoma"/>
            <family val="2"/>
            <charset val="238"/>
          </rPr>
          <t>Zde doplňte (v celkovém součtu) realné čerpání za rok 2020 z dokumentu ŘO IROP s názvem - "Stav finančních prostředků MAS...". Hodnoty od ŘO jsou uváděné jako - Příspěvek EU - hodnoty pro CZV v návaznosti na to dopočítejte!</t>
        </r>
      </text>
    </comment>
    <comment ref="E19" authorId="1" shapeId="0">
      <text>
        <r>
          <rPr>
            <b/>
            <sz val="9"/>
            <color indexed="39"/>
            <rFont val="Tahoma"/>
            <family val="2"/>
            <charset val="238"/>
          </rPr>
          <t xml:space="preserve">Dále uveďte vámi plánované čerpání ve zbývajících letech... </t>
        </r>
      </text>
    </comment>
    <comment ref="D22" authorId="1" shapeId="0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C75.</t>
        </r>
      </text>
    </comment>
    <comment ref="E22" authorId="1" shapeId="0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D75.</t>
        </r>
      </text>
    </comment>
    <comment ref="C75" authorId="0" shapeId="0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D22.</t>
        </r>
      </text>
    </comment>
    <comment ref="D75" authorId="0" shapeId="0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E22.</t>
        </r>
      </text>
    </comment>
  </commentList>
</comments>
</file>

<file path=xl/sharedStrings.xml><?xml version="1.0" encoding="utf-8"?>
<sst xmlns="http://schemas.openxmlformats.org/spreadsheetml/2006/main" count="298" uniqueCount="105">
  <si>
    <t>Rok</t>
  </si>
  <si>
    <t>Z toho</t>
  </si>
  <si>
    <t xml:space="preserve">Podíl příspěvku Unie na Příspěvku Unie - Celkem (%) </t>
  </si>
  <si>
    <t>Podíl příspěvku Unie na Příspěvku unie - Celkem (%) kumulativně</t>
  </si>
  <si>
    <t>x</t>
  </si>
  <si>
    <t>SC 4.1:</t>
  </si>
  <si>
    <r>
      <t>Podíl příspěvku EU na CZV (%) -</t>
    </r>
    <r>
      <rPr>
        <b/>
        <sz val="11"/>
        <color rgb="FFFF0000"/>
        <rFont val="Calibri"/>
        <family val="2"/>
        <charset val="238"/>
        <scheme val="minor"/>
      </rPr>
      <t>max 95%</t>
    </r>
  </si>
  <si>
    <r>
      <t xml:space="preserve">Národní veřejné zdroje = </t>
    </r>
    <r>
      <rPr>
        <b/>
        <sz val="11"/>
        <color rgb="FFFF0000"/>
        <rFont val="Calibri"/>
        <family val="2"/>
        <charset val="238"/>
        <scheme val="minor"/>
      </rPr>
      <t>SR = 0,- Kč</t>
    </r>
  </si>
  <si>
    <t>CZV</t>
  </si>
  <si>
    <t xml:space="preserve">příspěvek EU </t>
  </si>
  <si>
    <t>podíl příspěvku EU na CZV v %</t>
  </si>
  <si>
    <t xml:space="preserve">Kontrolní hranice </t>
  </si>
  <si>
    <t xml:space="preserve">Splnění kontrolní hranice </t>
  </si>
  <si>
    <t xml:space="preserve">Rok </t>
  </si>
  <si>
    <t xml:space="preserve">Tabulka e) "Financování podle jednotlivých SC a opatření v letech" </t>
  </si>
  <si>
    <t>Tabulka F</t>
  </si>
  <si>
    <t>Tabulka E</t>
  </si>
  <si>
    <t>Porovnání tabulek</t>
  </si>
  <si>
    <t xml:space="preserve">*Světle zelená pole jsou určená k vyplnění. </t>
  </si>
  <si>
    <t>CELKEM</t>
  </si>
  <si>
    <t>Programový rámec</t>
  </si>
  <si>
    <t>Prioritní osa OP / Priorita Unie</t>
  </si>
  <si>
    <t xml:space="preserve">Investiční priorita OP / Prioritní oblast  </t>
  </si>
  <si>
    <t>Specifický cíl OP / Operace PRV</t>
  </si>
  <si>
    <r>
      <t>PLÁN FINANCOVÁNÍ (</t>
    </r>
    <r>
      <rPr>
        <b/>
        <u/>
        <sz val="10"/>
        <color theme="0"/>
        <rFont val="Calibri"/>
        <family val="2"/>
        <charset val="238"/>
        <scheme val="minor"/>
      </rPr>
      <t>způsobilé výdaje v jednotkách Kč</t>
    </r>
    <r>
      <rPr>
        <b/>
        <sz val="10"/>
        <color theme="0"/>
        <rFont val="Calibri"/>
        <family val="2"/>
        <charset val="238"/>
        <scheme val="minor"/>
      </rPr>
      <t>)</t>
    </r>
  </si>
  <si>
    <t>Nezpůsobilé výdaje (v jednotkách Kč)</t>
  </si>
  <si>
    <t>Celkové způsobilé výdaje (CZV)</t>
  </si>
  <si>
    <t>Z toho podpora</t>
  </si>
  <si>
    <t>Z toho vlastní zdroje příjemci</t>
  </si>
  <si>
    <t xml:space="preserve">     Příspěvek Unie (a)</t>
  </si>
  <si>
    <t>Národní veřejné zdroje (SR, SF) (b)</t>
  </si>
  <si>
    <t>Národní veřejné zdroje (kraj, obec, jiné)                 (c)</t>
  </si>
  <si>
    <t>Národní soukromé zdroje (d)</t>
  </si>
  <si>
    <t>9d</t>
  </si>
  <si>
    <t>4.1</t>
  </si>
  <si>
    <t>IROP</t>
  </si>
  <si>
    <t>Soukromé zdroje (c)</t>
  </si>
  <si>
    <t>Soukromé zdroje (e)</t>
  </si>
  <si>
    <t>Název nositele:</t>
  </si>
  <si>
    <t>IROP: Tabulka f) Financování SCLLD v jednotlivých letech podle specifických cílů operačních programů /opatření EZFRV (PRV) - 2016</t>
  </si>
  <si>
    <t>IROP: Tabulka f) Financování SCLLD v jednotlivých letech podle specifických cílů operačních programů /opatření EZFRV (PRV) - 2017</t>
  </si>
  <si>
    <t>IROP: Tabulka f) Financování SCLLD v jednotlivých letech podle specifických cílů operačních programů /opatření EZFRV (PRV) - 2018</t>
  </si>
  <si>
    <t>IROP: Tabulka f) Financování SCLLD v jednotlivých letech podle specifických cílů operačních programů /opatření EZFRV (PRV) - 2019</t>
  </si>
  <si>
    <t>IROP: Tabulka f) Financování SCLLD v jednotlivých letech podle specifických cílů operačních programů /opatření EZFRV (PRV) - 2020</t>
  </si>
  <si>
    <t>IROP: Tabulka f) Financování SCLLD v jednotlivých letech podle specifických cílů operačních programů /opatření EZFRV (PRV) - 2021</t>
  </si>
  <si>
    <t>IROP: Tabulka f) Financování SCLLD v jednotlivých letech podle specifických cílů operačních programů /opatření EZFRV (PRV) - 2022</t>
  </si>
  <si>
    <t>IROP: Tabulka f) Financování SCLLD v jednotlivých letech podle specifických cílů operačních programů /opatření EZFRV (PRV) - 2023</t>
  </si>
  <si>
    <t>IROP: Tabulka f) Financování SCLLD v jednotlivých letech podle specifických cílů operačních programů /opatření EZFRV (PRV) - CELKEM</t>
  </si>
  <si>
    <t>Podopatření</t>
  </si>
  <si>
    <t>Strategie CLLD</t>
  </si>
  <si>
    <t xml:space="preserve">Finanční tabulky zpracujte v jednotkách Kč (nikoliv tis. Kč)! </t>
  </si>
  <si>
    <t xml:space="preserve">Kurz CZK/EUR 
k 31. 10. 2018 </t>
  </si>
  <si>
    <t>Finanční tabulky zpracujte v jednotkách korun (nikoliv tis. Kč)!</t>
  </si>
  <si>
    <t xml:space="preserve">Porovnání hodnot </t>
  </si>
  <si>
    <t>Verze: 02_2019</t>
  </si>
  <si>
    <t>Číslo žádosti o změnu v MS 2014+:</t>
  </si>
  <si>
    <t>Údaje musí být uvedené v jednotkách Kč!</t>
  </si>
  <si>
    <t xml:space="preserve"> </t>
  </si>
  <si>
    <t>Vyplňte odpovídající pole a neměňte přednastavené vzorce.</t>
  </si>
  <si>
    <t>Kontrolní tabulka finančních plánů pro SCLLD v letech</t>
  </si>
  <si>
    <t>* Bílá pole nejsou určená k vyplnění! (mají přednastavené vzorce)</t>
  </si>
  <si>
    <r>
      <t xml:space="preserve">Alokace pro MAS (příspěvek Unie) 
v </t>
    </r>
    <r>
      <rPr>
        <b/>
        <sz val="14"/>
        <color rgb="FFFF0000"/>
        <rFont val="Calibri"/>
        <family val="2"/>
        <charset val="238"/>
        <scheme val="minor"/>
      </rPr>
      <t xml:space="preserve">Kč  </t>
    </r>
  </si>
  <si>
    <r>
      <t xml:space="preserve">Název opatření             </t>
    </r>
    <r>
      <rPr>
        <b/>
        <sz val="10"/>
        <color rgb="FFFF0000"/>
        <rFont val="Calibri"/>
        <family val="2"/>
        <charset val="238"/>
        <scheme val="minor"/>
      </rPr>
      <t xml:space="preserve">(Doplňte název opatření dle MS 2014+: </t>
    </r>
    <r>
      <rPr>
        <b/>
        <i/>
        <sz val="10"/>
        <color rgb="FFFF0000"/>
        <rFont val="Calibri"/>
        <family val="2"/>
        <charset val="238"/>
        <scheme val="minor"/>
      </rPr>
      <t>Financování dle specifických cílů</t>
    </r>
    <r>
      <rPr>
        <b/>
        <sz val="10"/>
        <color rgb="FFFF0000"/>
        <rFont val="Calibri"/>
        <family val="2"/>
        <charset val="238"/>
        <scheme val="minor"/>
      </rPr>
      <t>)</t>
    </r>
  </si>
  <si>
    <t>Verze: 10_2020</t>
  </si>
  <si>
    <t>(Verze: říjen 2020)</t>
  </si>
  <si>
    <t>Celkem v Kč</t>
  </si>
  <si>
    <t xml:space="preserve">Celkové způsobilé výdaje (CZV) v Kč </t>
  </si>
  <si>
    <t>Příspěvek EU v Kč</t>
  </si>
  <si>
    <t xml:space="preserve">Hodnoty uvedené v tomto listu (viz sloupce E a F) musí být identické s hodnotami, které uvádíte na druhém listu - v (horní) tabulce f), ve sloupci D a E. Prověřte a zajistěte shodu!  </t>
  </si>
  <si>
    <t>CZV v Kč</t>
  </si>
  <si>
    <t>příspěvek EU v Kč</t>
  </si>
  <si>
    <t>Zajistěte řádné zaokrouhlování na dvě desetinná místa a výsledná čísla zadávejte do tabulky ručně (nepoužívejte vzorce).</t>
  </si>
  <si>
    <t>Zajistěte řádné matematické zaokrouhlování na dvě desetinná místa a výsledná čísla zadávejte do tabulky ručně (nepoužívejte vzorce).</t>
  </si>
  <si>
    <t>Tabulka F 
list Tab. f) dle MPIN</t>
  </si>
  <si>
    <t>Tabulka F
list Kontrolní tab. fin. plánů SCLLD</t>
  </si>
  <si>
    <r>
      <t xml:space="preserve">Registrační číslo strategie CLLD </t>
    </r>
    <r>
      <rPr>
        <i/>
        <sz val="8"/>
        <rFont val="Calibri"/>
        <family val="2"/>
        <charset val="238"/>
        <scheme val="minor"/>
      </rPr>
      <t>(např. CLLD_10_00_777)</t>
    </r>
    <r>
      <rPr>
        <b/>
        <sz val="10"/>
        <rFont val="Calibri"/>
        <family val="2"/>
        <charset val="238"/>
        <scheme val="minor"/>
      </rPr>
      <t>:</t>
    </r>
  </si>
  <si>
    <t>AUTOMATICKÁ SROVNÁVACÍ TABULKA - CZV</t>
  </si>
  <si>
    <t>AUTOMATICKÁ SROVNÁVACÍ TABULKA - Příspěvek EU</t>
  </si>
  <si>
    <t>AUTOMATICKÁ SROVNÁVACÍ TABULKA -Tab. f) mezi jednotlivými listy - Příspěvek EU</t>
  </si>
  <si>
    <t>AUTOMATICKÁ SROVNÁVACÍ TABULKA -Tab. f) mezi jednotlivými listy - CZV</t>
  </si>
  <si>
    <t>Porovnání   tabulek</t>
  </si>
  <si>
    <r>
      <t>Registrační číslo strategie CLLD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(např. CLLD_10_00_777)</t>
    </r>
    <r>
      <rPr>
        <b/>
        <sz val="10"/>
        <rFont val="Calibri"/>
        <family val="2"/>
        <charset val="238"/>
        <scheme val="minor"/>
      </rPr>
      <t>:</t>
    </r>
  </si>
  <si>
    <r>
      <t xml:space="preserve">Datum zaslání na konzultaci ŘO </t>
    </r>
    <r>
      <rPr>
        <i/>
        <sz val="9"/>
        <color rgb="FF0070C0"/>
        <rFont val="Calibri"/>
        <family val="2"/>
        <charset val="238"/>
        <scheme val="minor"/>
      </rPr>
      <t>(s každou další konzultací je nutné datum aktualizovat)</t>
    </r>
    <r>
      <rPr>
        <b/>
        <sz val="10"/>
        <color rgb="FF0070C0"/>
        <rFont val="Calibri"/>
        <family val="2"/>
        <charset val="238"/>
        <scheme val="minor"/>
      </rPr>
      <t>:</t>
    </r>
  </si>
  <si>
    <r>
      <t>Alokace SCLLD podle tabulky "</t>
    </r>
    <r>
      <rPr>
        <b/>
        <i/>
        <sz val="11"/>
        <color theme="1"/>
        <rFont val="Calibri"/>
        <family val="2"/>
        <charset val="238"/>
        <scheme val="minor"/>
      </rPr>
      <t>Přepočet alokace MAS k 31.10.2018</t>
    </r>
    <r>
      <rPr>
        <b/>
        <i/>
        <sz val="11"/>
        <color rgb="FF0070C0"/>
        <rFont val="Calibri"/>
        <family val="2"/>
        <charset val="238"/>
        <scheme val="minor"/>
      </rPr>
      <t>…xy</t>
    </r>
    <r>
      <rPr>
        <b/>
        <i/>
        <sz val="11"/>
        <color theme="1"/>
        <rFont val="Calibri"/>
        <family val="2"/>
        <charset val="238"/>
        <scheme val="minor"/>
      </rPr>
      <t xml:space="preserve">"   
</t>
    </r>
    <r>
      <rPr>
        <b/>
        <i/>
        <sz val="11"/>
        <color rgb="FFFF0000"/>
        <rFont val="Calibri"/>
        <family val="2"/>
        <charset val="238"/>
        <scheme val="minor"/>
      </rPr>
      <t xml:space="preserve"> </t>
    </r>
    <r>
      <rPr>
        <b/>
        <i/>
        <sz val="14"/>
        <color rgb="FFFF0000"/>
        <rFont val="Calibri"/>
        <family val="2"/>
        <charset val="238"/>
        <scheme val="minor"/>
      </rPr>
      <t>(v EUR)</t>
    </r>
  </si>
  <si>
    <r>
      <t>Datum zaslání na konzultaci ŘO</t>
    </r>
    <r>
      <rPr>
        <b/>
        <sz val="8"/>
        <color rgb="FF0070C0"/>
        <rFont val="Calibri"/>
        <family val="2"/>
        <charset val="238"/>
        <scheme val="minor"/>
      </rPr>
      <t xml:space="preserve"> </t>
    </r>
    <r>
      <rPr>
        <i/>
        <sz val="8"/>
        <color rgb="FF0070C0"/>
        <rFont val="Calibri"/>
        <family val="2"/>
        <charset val="238"/>
        <scheme val="minor"/>
      </rPr>
      <t>(s každou další konzultací je nutné datum aktualizovat)</t>
    </r>
    <r>
      <rPr>
        <b/>
        <sz val="8"/>
        <rFont val="Calibri"/>
        <family val="2"/>
        <charset val="238"/>
        <scheme val="minor"/>
      </rPr>
      <t>:</t>
    </r>
  </si>
  <si>
    <t>Tabulka F
list - Kontrolní tab. fin. plánů SCLLD</t>
  </si>
  <si>
    <t>Tabulka F 
list - Tab. f) dle MPIN</t>
  </si>
  <si>
    <t>Níže uvedené 4x - automaticky generované - tabulky nevyplňujte - slouží Vám ke kontrole!</t>
  </si>
  <si>
    <r>
      <rPr>
        <b/>
        <sz val="11"/>
        <rFont val="Calibri"/>
        <family val="2"/>
        <charset val="238"/>
        <scheme val="minor"/>
      </rPr>
      <t>T</t>
    </r>
    <r>
      <rPr>
        <b/>
        <u val="double"/>
        <sz val="11"/>
        <rFont val="Calibri"/>
        <family val="2"/>
        <charset val="238"/>
        <scheme val="minor"/>
      </rPr>
      <t xml:space="preserve">abulka F </t>
    </r>
    <r>
      <rPr>
        <b/>
        <u val="double"/>
        <sz val="11"/>
        <color theme="1"/>
        <rFont val="Calibri"/>
        <family val="2"/>
        <charset val="238"/>
        <scheme val="minor"/>
      </rPr>
      <t>- "Financování SCLLD v jednotlivých letech podle specifických cílů operačních programů"</t>
    </r>
  </si>
  <si>
    <r>
      <t xml:space="preserve">Tabulka e) - CELKEM </t>
    </r>
    <r>
      <rPr>
        <b/>
        <sz val="11"/>
        <color rgb="FF0070C0"/>
        <rFont val="Calibri"/>
        <family val="2"/>
        <charset val="238"/>
        <scheme val="minor"/>
      </rPr>
      <t>(automatická)</t>
    </r>
  </si>
  <si>
    <t>z CZV</t>
  </si>
  <si>
    <t>z EU</t>
  </si>
  <si>
    <t>na EU - výpočet</t>
  </si>
  <si>
    <t>na 5% - výpočet</t>
  </si>
  <si>
    <t>na CZV - výpočet</t>
  </si>
  <si>
    <r>
      <t xml:space="preserve">Název opatření             </t>
    </r>
    <r>
      <rPr>
        <b/>
        <sz val="10"/>
        <color rgb="FFFF0000"/>
        <rFont val="Calibri"/>
        <family val="2"/>
        <charset val="238"/>
        <scheme val="minor"/>
      </rPr>
      <t>(Název opatření se automaticky doplňuje dle Vámi vyplněné tabulky e) výše)</t>
    </r>
  </si>
  <si>
    <t>2.4.1.A. Podpora udržitelnosti nemotorové a veřejné dopravy</t>
  </si>
  <si>
    <t>1.2.2.A. Investice do akceschopnosti složek IZS</t>
  </si>
  <si>
    <t>6.3.1.A. Investice do infrastruktury pro služby vedoucí k sociální inkluzi</t>
  </si>
  <si>
    <t>4.5.1.A. Podpora zázemí sociálních podniků</t>
  </si>
  <si>
    <t>6.1.1.A. Investice do kapacit a kvality škol a školek</t>
  </si>
  <si>
    <t>3.4.1.A. Investice do revitalizace hmotných památek</t>
  </si>
  <si>
    <t>MAS ROKYTNÁ, o.p.s.</t>
  </si>
  <si>
    <t>CLLD_17_03_35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</si>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</sst>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\ &quot;Kč&quot;"/>
    <numFmt numFmtId="166" formatCode="#,##0.000"/>
    <numFmt numFmtId="167" formatCode="0;\-0;;@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double"/>
      <sz val="1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u/>
      <sz val="10"/>
      <color theme="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5" tint="0.5999938962981048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9" tint="-0.499984740745262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u val="double"/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u val="double"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9"/>
      <color indexed="39"/>
      <name val="Tahoma"/>
      <family val="2"/>
      <charset val="238"/>
    </font>
    <font>
      <i/>
      <sz val="9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u/>
      <sz val="11"/>
      <color theme="0" tint="-0.499984740745262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u/>
      <sz val="10"/>
      <color theme="0" tint="-0.499984740745262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8480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/>
      <top/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5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0" fillId="0" borderId="0" xfId="0" applyFill="1" applyProtection="1">
      <protection locked="0"/>
    </xf>
    <xf numFmtId="4" fontId="2" fillId="10" borderId="25" xfId="0" applyNumberFormat="1" applyFont="1" applyFill="1" applyBorder="1" applyProtection="1">
      <protection locked="0"/>
    </xf>
    <xf numFmtId="4" fontId="2" fillId="10" borderId="14" xfId="0" applyNumberFormat="1" applyFont="1" applyFill="1" applyBorder="1" applyProtection="1">
      <protection locked="0"/>
    </xf>
    <xf numFmtId="4" fontId="2" fillId="10" borderId="15" xfId="0" applyNumberFormat="1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4" fontId="2" fillId="10" borderId="10" xfId="0" applyNumberFormat="1" applyFont="1" applyFill="1" applyBorder="1" applyProtection="1">
      <protection locked="0"/>
    </xf>
    <xf numFmtId="4" fontId="2" fillId="10" borderId="2" xfId="0" applyNumberFormat="1" applyFont="1" applyFill="1" applyBorder="1" applyProtection="1">
      <protection locked="0"/>
    </xf>
    <xf numFmtId="4" fontId="2" fillId="10" borderId="17" xfId="0" applyNumberFormat="1" applyFont="1" applyFill="1" applyBorder="1" applyProtection="1">
      <protection locked="0"/>
    </xf>
    <xf numFmtId="4" fontId="2" fillId="10" borderId="3" xfId="0" applyNumberFormat="1" applyFont="1" applyFill="1" applyBorder="1" applyProtection="1">
      <protection locked="0"/>
    </xf>
    <xf numFmtId="4" fontId="2" fillId="10" borderId="11" xfId="0" applyNumberFormat="1" applyFont="1" applyFill="1" applyBorder="1" applyProtection="1">
      <protection locked="0"/>
    </xf>
    <xf numFmtId="4" fontId="2" fillId="10" borderId="5" xfId="0" applyNumberFormat="1" applyFont="1" applyFill="1" applyBorder="1" applyProtection="1">
      <protection locked="0"/>
    </xf>
    <xf numFmtId="164" fontId="2" fillId="0" borderId="14" xfId="0" applyNumberFormat="1" applyFont="1" applyBorder="1" applyProtection="1"/>
    <xf numFmtId="2" fontId="2" fillId="0" borderId="14" xfId="0" applyNumberFormat="1" applyFont="1" applyBorder="1" applyProtection="1"/>
    <xf numFmtId="2" fontId="2" fillId="0" borderId="3" xfId="0" applyNumberFormat="1" applyFont="1" applyBorder="1" applyProtection="1"/>
    <xf numFmtId="0" fontId="0" fillId="16" borderId="25" xfId="0" applyFill="1" applyBorder="1" applyProtection="1"/>
    <xf numFmtId="0" fontId="0" fillId="0" borderId="3" xfId="0" applyBorder="1" applyProtection="1"/>
    <xf numFmtId="0" fontId="5" fillId="16" borderId="25" xfId="0" applyFont="1" applyFill="1" applyBorder="1" applyProtection="1"/>
    <xf numFmtId="0" fontId="5" fillId="5" borderId="25" xfId="0" applyFont="1" applyFill="1" applyBorder="1" applyProtection="1"/>
    <xf numFmtId="2" fontId="5" fillId="5" borderId="25" xfId="0" applyNumberFormat="1" applyFont="1" applyFill="1" applyBorder="1" applyProtection="1"/>
    <xf numFmtId="164" fontId="2" fillId="0" borderId="4" xfId="0" applyNumberFormat="1" applyFont="1" applyBorder="1" applyProtection="1"/>
    <xf numFmtId="2" fontId="2" fillId="0" borderId="4" xfId="0" applyNumberFormat="1" applyFont="1" applyBorder="1" applyProtection="1"/>
    <xf numFmtId="2" fontId="2" fillId="0" borderId="5" xfId="0" applyNumberFormat="1" applyFont="1" applyBorder="1" applyProtection="1"/>
    <xf numFmtId="0" fontId="5" fillId="5" borderId="6" xfId="0" applyFont="1" applyFill="1" applyBorder="1" applyProtection="1"/>
    <xf numFmtId="0" fontId="0" fillId="0" borderId="5" xfId="0" applyBorder="1" applyProtection="1"/>
    <xf numFmtId="4" fontId="1" fillId="17" borderId="82" xfId="0" applyNumberFormat="1" applyFont="1" applyFill="1" applyBorder="1" applyProtection="1"/>
    <xf numFmtId="4" fontId="1" fillId="17" borderId="83" xfId="0" applyNumberFormat="1" applyFont="1" applyFill="1" applyBorder="1" applyProtection="1"/>
    <xf numFmtId="164" fontId="1" fillId="4" borderId="23" xfId="0" applyNumberFormat="1" applyFont="1" applyFill="1" applyBorder="1" applyProtection="1"/>
    <xf numFmtId="4" fontId="1" fillId="4" borderId="21" xfId="0" applyNumberFormat="1" applyFont="1" applyFill="1" applyBorder="1" applyProtection="1"/>
    <xf numFmtId="2" fontId="1" fillId="4" borderId="21" xfId="0" applyNumberFormat="1" applyFont="1" applyFill="1" applyBorder="1" applyProtection="1"/>
    <xf numFmtId="4" fontId="1" fillId="4" borderId="22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Protection="1"/>
    <xf numFmtId="49" fontId="1" fillId="0" borderId="0" xfId="0" applyNumberFormat="1" applyFont="1" applyFill="1" applyProtection="1"/>
    <xf numFmtId="0" fontId="5" fillId="8" borderId="0" xfId="0" applyFont="1" applyFill="1" applyProtection="1"/>
    <xf numFmtId="0" fontId="0" fillId="8" borderId="0" xfId="0" applyFill="1" applyProtection="1"/>
    <xf numFmtId="0" fontId="0" fillId="0" borderId="0" xfId="0" applyFill="1" applyProtection="1"/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5" fillId="9" borderId="16" xfId="0" applyFont="1" applyFill="1" applyBorder="1" applyAlignment="1" applyProtection="1">
      <alignment horizontal="center" vertical="center" wrapText="1"/>
    </xf>
    <xf numFmtId="0" fontId="5" fillId="9" borderId="27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4" fontId="2" fillId="18" borderId="2" xfId="0" applyNumberFormat="1" applyFont="1" applyFill="1" applyBorder="1" applyProtection="1"/>
    <xf numFmtId="4" fontId="2" fillId="18" borderId="10" xfId="0" applyNumberFormat="1" applyFont="1" applyFill="1" applyBorder="1" applyProtection="1"/>
    <xf numFmtId="2" fontId="6" fillId="0" borderId="12" xfId="0" applyNumberFormat="1" applyFont="1" applyBorder="1" applyProtection="1"/>
    <xf numFmtId="4" fontId="2" fillId="18" borderId="25" xfId="0" applyNumberFormat="1" applyFont="1" applyFill="1" applyBorder="1" applyProtection="1"/>
    <xf numFmtId="4" fontId="2" fillId="18" borderId="3" xfId="0" applyNumberFormat="1" applyFont="1" applyFill="1" applyBorder="1" applyProtection="1"/>
    <xf numFmtId="2" fontId="6" fillId="0" borderId="34" xfId="0" applyNumberFormat="1" applyFont="1" applyBorder="1" applyProtection="1"/>
    <xf numFmtId="4" fontId="2" fillId="18" borderId="17" xfId="0" applyNumberFormat="1" applyFont="1" applyFill="1" applyBorder="1" applyProtection="1"/>
    <xf numFmtId="2" fontId="6" fillId="0" borderId="29" xfId="0" applyNumberFormat="1" applyFont="1" applyBorder="1" applyProtection="1"/>
    <xf numFmtId="2" fontId="6" fillId="4" borderId="28" xfId="0" applyNumberFormat="1" applyFont="1" applyFill="1" applyBorder="1" applyProtection="1"/>
    <xf numFmtId="4" fontId="7" fillId="0" borderId="23" xfId="0" applyNumberFormat="1" applyFont="1" applyFill="1" applyBorder="1" applyProtection="1"/>
    <xf numFmtId="4" fontId="7" fillId="0" borderId="21" xfId="0" applyNumberFormat="1" applyFont="1" applyFill="1" applyBorder="1" applyProtection="1"/>
    <xf numFmtId="2" fontId="6" fillId="4" borderId="30" xfId="0" applyNumberFormat="1" applyFont="1" applyFill="1" applyBorder="1" applyProtection="1"/>
    <xf numFmtId="0" fontId="1" fillId="9" borderId="24" xfId="0" applyFont="1" applyFill="1" applyBorder="1" applyAlignment="1" applyProtection="1">
      <alignment horizontal="center" vertical="center"/>
    </xf>
    <xf numFmtId="0" fontId="1" fillId="9" borderId="16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4" fontId="8" fillId="0" borderId="20" xfId="0" applyNumberFormat="1" applyFont="1" applyFill="1" applyBorder="1" applyProtection="1"/>
    <xf numFmtId="4" fontId="8" fillId="0" borderId="21" xfId="0" applyNumberFormat="1" applyFont="1" applyFill="1" applyBorder="1" applyProtection="1"/>
    <xf numFmtId="4" fontId="8" fillId="0" borderId="23" xfId="0" applyNumberFormat="1" applyFont="1" applyFill="1" applyBorder="1" applyProtection="1"/>
    <xf numFmtId="4" fontId="7" fillId="0" borderId="20" xfId="0" applyNumberFormat="1" applyFont="1" applyFill="1" applyBorder="1" applyProtection="1"/>
    <xf numFmtId="2" fontId="6" fillId="0" borderId="2" xfId="0" applyNumberFormat="1" applyFont="1" applyBorder="1" applyProtection="1"/>
    <xf numFmtId="2" fontId="6" fillId="0" borderId="3" xfId="0" applyNumberFormat="1" applyFont="1" applyBorder="1" applyProtection="1"/>
    <xf numFmtId="0" fontId="0" fillId="0" borderId="0" xfId="0" applyProtection="1"/>
    <xf numFmtId="4" fontId="2" fillId="0" borderId="17" xfId="0" applyNumberFormat="1" applyFont="1" applyFill="1" applyBorder="1" applyProtection="1"/>
    <xf numFmtId="4" fontId="2" fillId="0" borderId="3" xfId="0" applyNumberFormat="1" applyFont="1" applyFill="1" applyBorder="1" applyProtection="1"/>
    <xf numFmtId="4" fontId="8" fillId="17" borderId="82" xfId="0" applyNumberFormat="1" applyFont="1" applyFill="1" applyBorder="1" applyProtection="1"/>
    <xf numFmtId="4" fontId="8" fillId="17" borderId="83" xfId="0" applyNumberFormat="1" applyFont="1" applyFill="1" applyBorder="1" applyProtection="1"/>
    <xf numFmtId="0" fontId="4" fillId="0" borderId="80" xfId="0" applyFont="1" applyBorder="1" applyAlignment="1" applyProtection="1">
      <alignment horizontal="center" vertical="center"/>
    </xf>
    <xf numFmtId="0" fontId="23" fillId="0" borderId="0" xfId="0" applyFont="1" applyFill="1" applyProtection="1"/>
    <xf numFmtId="0" fontId="5" fillId="0" borderId="0" xfId="0" applyFont="1" applyFill="1" applyProtection="1"/>
    <xf numFmtId="0" fontId="0" fillId="0" borderId="0" xfId="0" applyBorder="1" applyProtection="1"/>
    <xf numFmtId="0" fontId="1" fillId="10" borderId="87" xfId="0" applyFont="1" applyFill="1" applyBorder="1" applyProtection="1"/>
    <xf numFmtId="4" fontId="2" fillId="11" borderId="80" xfId="0" applyNumberFormat="1" applyFont="1" applyFill="1" applyBorder="1" applyProtection="1"/>
    <xf numFmtId="0" fontId="24" fillId="0" borderId="0" xfId="0" applyFont="1" applyProtection="1"/>
    <xf numFmtId="0" fontId="25" fillId="0" borderId="0" xfId="0" applyFont="1" applyProtection="1"/>
    <xf numFmtId="0" fontId="27" fillId="0" borderId="0" xfId="0" applyFont="1" applyProtection="1"/>
    <xf numFmtId="0" fontId="1" fillId="2" borderId="79" xfId="0" applyFont="1" applyFill="1" applyBorder="1" applyAlignment="1" applyProtection="1">
      <alignment horizontal="center" vertical="center"/>
    </xf>
    <xf numFmtId="4" fontId="2" fillId="10" borderId="24" xfId="0" applyNumberFormat="1" applyFont="1" applyFill="1" applyBorder="1" applyProtection="1">
      <protection locked="0"/>
    </xf>
    <xf numFmtId="4" fontId="2" fillId="10" borderId="27" xfId="0" applyNumberFormat="1" applyFont="1" applyFill="1" applyBorder="1" applyProtection="1">
      <protection locked="0"/>
    </xf>
    <xf numFmtId="4" fontId="2" fillId="0" borderId="92" xfId="0" applyNumberFormat="1" applyFont="1" applyFill="1" applyBorder="1" applyProtection="1"/>
    <xf numFmtId="4" fontId="2" fillId="0" borderId="93" xfId="0" applyNumberFormat="1" applyFont="1" applyFill="1" applyBorder="1" applyProtection="1"/>
    <xf numFmtId="2" fontId="6" fillId="0" borderId="7" xfId="0" applyNumberFormat="1" applyFont="1" applyBorder="1" applyAlignment="1" applyProtection="1">
      <alignment horizontal="left"/>
    </xf>
    <xf numFmtId="2" fontId="6" fillId="0" borderId="79" xfId="0" applyNumberFormat="1" applyFont="1" applyBorder="1" applyAlignment="1" applyProtection="1">
      <alignment horizontal="left"/>
    </xf>
    <xf numFmtId="2" fontId="6" fillId="0" borderId="8" xfId="0" applyNumberFormat="1" applyFont="1" applyBorder="1" applyAlignment="1" applyProtection="1">
      <alignment horizontal="left"/>
    </xf>
    <xf numFmtId="4" fontId="15" fillId="7" borderId="71" xfId="0" applyNumberFormat="1" applyFont="1" applyFill="1" applyBorder="1" applyAlignment="1" applyProtection="1">
      <alignment horizontal="center" vertical="center"/>
    </xf>
    <xf numFmtId="0" fontId="1" fillId="2" borderId="95" xfId="0" applyFont="1" applyFill="1" applyBorder="1" applyAlignment="1" applyProtection="1">
      <alignment horizontal="center" vertical="center"/>
    </xf>
    <xf numFmtId="164" fontId="2" fillId="0" borderId="18" xfId="0" applyNumberFormat="1" applyFont="1" applyBorder="1" applyProtection="1"/>
    <xf numFmtId="2" fontId="2" fillId="0" borderId="18" xfId="0" applyNumberFormat="1" applyFont="1" applyBorder="1" applyProtection="1"/>
    <xf numFmtId="2" fontId="2" fillId="0" borderId="78" xfId="0" applyNumberFormat="1" applyFont="1" applyBorder="1" applyProtection="1"/>
    <xf numFmtId="0" fontId="0" fillId="16" borderId="96" xfId="0" applyFill="1" applyBorder="1" applyProtection="1"/>
    <xf numFmtId="0" fontId="0" fillId="0" borderId="78" xfId="0" applyBorder="1" applyProtection="1"/>
    <xf numFmtId="0" fontId="1" fillId="3" borderId="19" xfId="0" applyFont="1" applyFill="1" applyBorder="1" applyAlignment="1" applyProtection="1">
      <alignment horizontal="center" vertical="center"/>
    </xf>
    <xf numFmtId="4" fontId="2" fillId="18" borderId="96" xfId="0" applyNumberFormat="1" applyFont="1" applyFill="1" applyBorder="1" applyProtection="1"/>
    <xf numFmtId="4" fontId="2" fillId="18" borderId="78" xfId="0" applyNumberFormat="1" applyFont="1" applyFill="1" applyBorder="1" applyProtection="1"/>
    <xf numFmtId="2" fontId="6" fillId="0" borderId="97" xfId="0" applyNumberFormat="1" applyFont="1" applyBorder="1" applyProtection="1"/>
    <xf numFmtId="0" fontId="5" fillId="9" borderId="11" xfId="0" applyFont="1" applyFill="1" applyBorder="1" applyAlignment="1" applyProtection="1">
      <alignment horizontal="center" vertical="center" wrapText="1"/>
    </xf>
    <xf numFmtId="0" fontId="5" fillId="9" borderId="4" xfId="0" applyFont="1" applyFill="1" applyBorder="1" applyAlignment="1" applyProtection="1">
      <alignment horizontal="center" vertical="center" wrapText="1"/>
    </xf>
    <xf numFmtId="0" fontId="5" fillId="9" borderId="5" xfId="0" applyFont="1" applyFill="1" applyBorder="1" applyAlignment="1" applyProtection="1">
      <alignment horizontal="center" vertical="center" wrapText="1"/>
    </xf>
    <xf numFmtId="2" fontId="7" fillId="0" borderId="20" xfId="0" applyNumberFormat="1" applyFont="1" applyFill="1" applyBorder="1" applyProtection="1"/>
    <xf numFmtId="2" fontId="7" fillId="0" borderId="21" xfId="0" applyNumberFormat="1" applyFont="1" applyFill="1" applyBorder="1" applyProtection="1"/>
    <xf numFmtId="4" fontId="2" fillId="19" borderId="25" xfId="0" applyNumberFormat="1" applyFont="1" applyFill="1" applyBorder="1" applyProtection="1">
      <protection locked="0"/>
    </xf>
    <xf numFmtId="4" fontId="2" fillId="19" borderId="14" xfId="0" applyNumberFormat="1" applyFont="1" applyFill="1" applyBorder="1" applyProtection="1">
      <protection locked="0"/>
    </xf>
    <xf numFmtId="4" fontId="2" fillId="10" borderId="16" xfId="0" applyNumberFormat="1" applyFont="1" applyFill="1" applyBorder="1" applyProtection="1">
      <protection locked="0"/>
    </xf>
    <xf numFmtId="3" fontId="0" fillId="0" borderId="84" xfId="0" applyNumberFormat="1" applyBorder="1" applyAlignment="1" applyProtection="1">
      <alignment horizontal="center" vertical="center"/>
    </xf>
    <xf numFmtId="3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6" fontId="5" fillId="6" borderId="99" xfId="0" applyNumberFormat="1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12" fillId="12" borderId="74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11" fillId="9" borderId="51" xfId="0" applyFont="1" applyFill="1" applyBorder="1" applyAlignment="1" applyProtection="1">
      <alignment horizontal="center" vertical="top" wrapText="1"/>
    </xf>
    <xf numFmtId="0" fontId="11" fillId="9" borderId="52" xfId="0" applyFont="1" applyFill="1" applyBorder="1" applyAlignment="1" applyProtection="1">
      <alignment horizontal="center" vertical="center" wrapText="1"/>
    </xf>
    <xf numFmtId="0" fontId="11" fillId="9" borderId="51" xfId="0" applyFont="1" applyFill="1" applyBorder="1" applyAlignment="1" applyProtection="1">
      <alignment horizontal="center" vertical="center" wrapText="1"/>
    </xf>
    <xf numFmtId="165" fontId="0" fillId="0" borderId="0" xfId="0" applyNumberFormat="1" applyProtection="1">
      <protection locked="0"/>
    </xf>
    <xf numFmtId="165" fontId="0" fillId="0" borderId="0" xfId="0" applyNumberFormat="1" applyProtection="1">
      <protection locked="0" hidden="1"/>
    </xf>
    <xf numFmtId="0" fontId="2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center" vertical="center" wrapText="1"/>
    </xf>
    <xf numFmtId="4" fontId="39" fillId="0" borderId="18" xfId="0" applyNumberFormat="1" applyFont="1" applyBorder="1" applyProtection="1"/>
    <xf numFmtId="4" fontId="39" fillId="0" borderId="14" xfId="0" applyNumberFormat="1" applyFont="1" applyBorder="1" applyProtection="1"/>
    <xf numFmtId="4" fontId="39" fillId="0" borderId="14" xfId="0" applyNumberFormat="1" applyFont="1" applyFill="1" applyBorder="1" applyProtection="1"/>
    <xf numFmtId="4" fontId="39" fillId="0" borderId="4" xfId="0" applyNumberFormat="1" applyFont="1" applyBorder="1" applyProtection="1"/>
    <xf numFmtId="4" fontId="39" fillId="0" borderId="1" xfId="0" applyNumberFormat="1" applyFont="1" applyBorder="1" applyProtection="1"/>
    <xf numFmtId="4" fontId="39" fillId="0" borderId="21" xfId="0" applyNumberFormat="1" applyFont="1" applyFill="1" applyBorder="1" applyProtection="1"/>
    <xf numFmtId="4" fontId="39" fillId="0" borderId="4" xfId="0" applyNumberFormat="1" applyFont="1" applyFill="1" applyBorder="1" applyProtection="1"/>
    <xf numFmtId="0" fontId="39" fillId="0" borderId="3" xfId="0" applyFont="1" applyBorder="1" applyAlignment="1" applyProtection="1">
      <alignment horizontal="center"/>
    </xf>
    <xf numFmtId="0" fontId="39" fillId="0" borderId="5" xfId="0" applyFont="1" applyBorder="1" applyAlignment="1" applyProtection="1">
      <alignment horizontal="center"/>
    </xf>
    <xf numFmtId="0" fontId="40" fillId="6" borderId="87" xfId="0" applyFont="1" applyFill="1" applyBorder="1" applyAlignment="1" applyProtection="1">
      <alignment horizontal="center" vertical="center" wrapText="1"/>
    </xf>
    <xf numFmtId="0" fontId="40" fillId="6" borderId="88" xfId="0" applyFont="1" applyFill="1" applyBorder="1" applyAlignment="1" applyProtection="1">
      <alignment horizontal="center" vertical="center" wrapText="1"/>
    </xf>
    <xf numFmtId="0" fontId="40" fillId="6" borderId="89" xfId="0" applyFont="1" applyFill="1" applyBorder="1" applyAlignment="1" applyProtection="1">
      <alignment horizontal="center" vertical="center" wrapText="1"/>
    </xf>
    <xf numFmtId="0" fontId="1" fillId="4" borderId="81" xfId="0" applyFont="1" applyFill="1" applyBorder="1" applyAlignment="1" applyProtection="1">
      <alignment horizontal="center" vertical="center"/>
    </xf>
    <xf numFmtId="0" fontId="40" fillId="5" borderId="90" xfId="0" applyFont="1" applyFill="1" applyBorder="1" applyAlignment="1" applyProtection="1">
      <alignment horizontal="center" vertical="center"/>
    </xf>
    <xf numFmtId="0" fontId="40" fillId="5" borderId="91" xfId="0" applyFont="1" applyFill="1" applyBorder="1" applyAlignment="1" applyProtection="1">
      <alignment horizontal="center" vertical="center"/>
    </xf>
    <xf numFmtId="0" fontId="40" fillId="5" borderId="81" xfId="0" applyFont="1" applyFill="1" applyBorder="1" applyAlignment="1" applyProtection="1">
      <alignment horizontal="center" vertical="center"/>
    </xf>
    <xf numFmtId="0" fontId="1" fillId="9" borderId="15" xfId="0" applyFont="1" applyFill="1" applyBorder="1" applyAlignment="1" applyProtection="1">
      <alignment horizontal="center" vertical="center"/>
    </xf>
    <xf numFmtId="4" fontId="15" fillId="7" borderId="14" xfId="0" applyNumberFormat="1" applyFont="1" applyFill="1" applyBorder="1" applyAlignment="1" applyProtection="1">
      <alignment horizontal="center" vertical="center"/>
    </xf>
    <xf numFmtId="0" fontId="11" fillId="14" borderId="14" xfId="0" applyFont="1" applyFill="1" applyBorder="1" applyAlignment="1" applyProtection="1">
      <alignment horizontal="center" vertical="center" wrapText="1"/>
    </xf>
    <xf numFmtId="49" fontId="14" fillId="15" borderId="14" xfId="0" applyNumberFormat="1" applyFont="1" applyFill="1" applyBorder="1" applyAlignment="1" applyProtection="1">
      <alignment horizontal="center" vertical="center" wrapText="1"/>
    </xf>
    <xf numFmtId="0" fontId="14" fillId="15" borderId="14" xfId="0" applyFont="1" applyFill="1" applyBorder="1" applyAlignment="1" applyProtection="1">
      <alignment horizontal="center" vertical="center" wrapText="1"/>
    </xf>
    <xf numFmtId="165" fontId="11" fillId="17" borderId="71" xfId="0" applyNumberFormat="1" applyFont="1" applyFill="1" applyBorder="1" applyAlignment="1" applyProtection="1">
      <alignment horizontal="right" vertical="center" wrapText="1"/>
    </xf>
    <xf numFmtId="165" fontId="11" fillId="17" borderId="76" xfId="0" applyNumberFormat="1" applyFont="1" applyFill="1" applyBorder="1" applyAlignment="1" applyProtection="1">
      <alignment horizontal="right" vertical="center" wrapText="1"/>
    </xf>
    <xf numFmtId="165" fontId="11" fillId="17" borderId="72" xfId="0" applyNumberFormat="1" applyFont="1" applyFill="1" applyBorder="1" applyAlignment="1" applyProtection="1">
      <alignment horizontal="right" vertical="center" wrapText="1"/>
    </xf>
    <xf numFmtId="4" fontId="39" fillId="0" borderId="16" xfId="0" applyNumberFormat="1" applyFont="1" applyBorder="1" applyProtection="1"/>
    <xf numFmtId="4" fontId="39" fillId="0" borderId="88" xfId="0" applyNumberFormat="1" applyFont="1" applyBorder="1" applyProtection="1"/>
    <xf numFmtId="0" fontId="40" fillId="5" borderId="24" xfId="0" applyFont="1" applyFill="1" applyBorder="1" applyAlignment="1" applyProtection="1">
      <alignment horizontal="center" vertical="center"/>
    </xf>
    <xf numFmtId="0" fontId="40" fillId="5" borderId="87" xfId="0" applyFont="1" applyFill="1" applyBorder="1" applyAlignment="1" applyProtection="1">
      <alignment horizontal="center" vertical="center"/>
    </xf>
    <xf numFmtId="0" fontId="39" fillId="0" borderId="27" xfId="0" applyFont="1" applyBorder="1" applyAlignment="1" applyProtection="1">
      <alignment horizontal="center"/>
    </xf>
    <xf numFmtId="0" fontId="39" fillId="0" borderId="89" xfId="0" applyFont="1" applyBorder="1" applyAlignment="1" applyProtection="1">
      <alignment horizontal="center"/>
    </xf>
    <xf numFmtId="0" fontId="40" fillId="5" borderId="94" xfId="0" applyFont="1" applyFill="1" applyBorder="1" applyAlignment="1" applyProtection="1">
      <alignment horizontal="center" vertical="center"/>
    </xf>
    <xf numFmtId="4" fontId="2" fillId="20" borderId="18" xfId="0" applyNumberFormat="1" applyFont="1" applyFill="1" applyBorder="1" applyProtection="1"/>
    <xf numFmtId="4" fontId="2" fillId="20" borderId="14" xfId="0" applyNumberFormat="1" applyFont="1" applyFill="1" applyBorder="1" applyProtection="1"/>
    <xf numFmtId="4" fontId="2" fillId="20" borderId="4" xfId="0" applyNumberFormat="1" applyFont="1" applyFill="1" applyBorder="1" applyProtection="1"/>
    <xf numFmtId="0" fontId="6" fillId="0" borderId="0" xfId="0" applyFont="1" applyProtection="1">
      <protection locked="0"/>
    </xf>
    <xf numFmtId="0" fontId="11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protection locked="0"/>
    </xf>
    <xf numFmtId="4" fontId="2" fillId="19" borderId="80" xfId="0" applyNumberFormat="1" applyFont="1" applyFill="1" applyBorder="1" applyProtection="1"/>
    <xf numFmtId="165" fontId="15" fillId="10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12" borderId="75" xfId="0" applyFont="1" applyFill="1" applyBorder="1" applyAlignment="1" applyProtection="1">
      <alignment horizontal="center" vertical="center" wrapText="1"/>
    </xf>
    <xf numFmtId="0" fontId="11" fillId="13" borderId="66" xfId="0" applyFont="1" applyFill="1" applyBorder="1" applyAlignment="1" applyProtection="1">
      <alignment horizontal="center" vertical="center" wrapText="1"/>
    </xf>
    <xf numFmtId="0" fontId="11" fillId="13" borderId="67" xfId="0" applyFont="1" applyFill="1" applyBorder="1" applyAlignment="1" applyProtection="1">
      <alignment horizontal="center" vertical="top" wrapText="1"/>
    </xf>
    <xf numFmtId="0" fontId="11" fillId="13" borderId="68" xfId="0" applyFont="1" applyFill="1" applyBorder="1" applyAlignment="1" applyProtection="1">
      <alignment horizontal="center" vertical="center" wrapText="1"/>
    </xf>
    <xf numFmtId="0" fontId="11" fillId="13" borderId="67" xfId="0" applyFont="1" applyFill="1" applyBorder="1" applyAlignment="1" applyProtection="1">
      <alignment horizontal="center" vertical="center" wrapText="1"/>
    </xf>
    <xf numFmtId="0" fontId="11" fillId="14" borderId="70" xfId="0" applyFont="1" applyFill="1" applyBorder="1" applyAlignment="1" applyProtection="1">
      <alignment horizontal="center" vertical="center" wrapText="1"/>
    </xf>
    <xf numFmtId="49" fontId="14" fillId="15" borderId="71" xfId="0" applyNumberFormat="1" applyFont="1" applyFill="1" applyBorder="1" applyAlignment="1" applyProtection="1">
      <alignment horizontal="center" vertical="center" wrapText="1"/>
    </xf>
    <xf numFmtId="0" fontId="14" fillId="15" borderId="71" xfId="0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/>
    <xf numFmtId="0" fontId="16" fillId="0" borderId="0" xfId="0" applyFont="1" applyProtection="1"/>
    <xf numFmtId="0" fontId="35" fillId="0" borderId="0" xfId="0" applyFont="1" applyFill="1" applyProtection="1"/>
    <xf numFmtId="2" fontId="2" fillId="10" borderId="98" xfId="0" applyNumberFormat="1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 applyProtection="1"/>
    <xf numFmtId="0" fontId="16" fillId="0" borderId="0" xfId="0" applyFont="1" applyFill="1" applyAlignment="1" applyProtection="1">
      <alignment vertical="center"/>
    </xf>
    <xf numFmtId="0" fontId="10" fillId="0" borderId="0" xfId="0" applyFont="1" applyProtection="1"/>
    <xf numFmtId="165" fontId="15" fillId="18" borderId="14" xfId="0" applyNumberFormat="1" applyFont="1" applyFill="1" applyBorder="1" applyAlignment="1" applyProtection="1">
      <alignment horizontal="right" vertical="center" wrapText="1"/>
    </xf>
    <xf numFmtId="4" fontId="1" fillId="18" borderId="18" xfId="0" applyNumberFormat="1" applyFont="1" applyFill="1" applyBorder="1" applyProtection="1"/>
    <xf numFmtId="4" fontId="1" fillId="18" borderId="25" xfId="0" applyNumberFormat="1" applyFont="1" applyFill="1" applyBorder="1" applyProtection="1"/>
    <xf numFmtId="4" fontId="1" fillId="18" borderId="14" xfId="0" applyNumberFormat="1" applyFont="1" applyFill="1" applyBorder="1" applyProtection="1"/>
    <xf numFmtId="0" fontId="1" fillId="1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10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78" xfId="0" applyNumberFormat="1" applyFont="1" applyFill="1" applyBorder="1" applyAlignment="1" applyProtection="1">
      <alignment horizontal="left" vertical="center" wrapText="1"/>
      <protection locked="0"/>
    </xf>
    <xf numFmtId="49" fontId="1" fillId="10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22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0" xfId="0" applyNumberFormat="1" applyFont="1" applyFill="1" applyBorder="1" applyAlignment="1" applyProtection="1">
      <protection hidden="1"/>
    </xf>
    <xf numFmtId="4" fontId="46" fillId="0" borderId="0" xfId="0" applyNumberFormat="1" applyFont="1" applyFill="1" applyBorder="1" applyProtection="1">
      <protection hidden="1"/>
    </xf>
    <xf numFmtId="4" fontId="48" fillId="0" borderId="107" xfId="0" applyNumberFormat="1" applyFont="1" applyFill="1" applyBorder="1" applyAlignment="1" applyProtection="1">
      <protection hidden="1"/>
    </xf>
    <xf numFmtId="4" fontId="48" fillId="0" borderId="107" xfId="0" applyNumberFormat="1" applyFont="1" applyFill="1" applyBorder="1" applyProtection="1">
      <protection hidden="1"/>
    </xf>
    <xf numFmtId="167" fontId="1" fillId="0" borderId="10" xfId="0" applyNumberFormat="1" applyFont="1" applyFill="1" applyBorder="1" applyAlignment="1" applyProtection="1">
      <alignment horizontal="left" vertical="center" wrapText="1" shrinkToFit="1"/>
    </xf>
    <xf numFmtId="167" fontId="1" fillId="0" borderId="2" xfId="0" applyNumberFormat="1" applyFont="1" applyFill="1" applyBorder="1" applyAlignment="1" applyProtection="1">
      <alignment horizontal="left" vertical="center" wrapText="1"/>
    </xf>
    <xf numFmtId="167" fontId="1" fillId="0" borderId="17" xfId="0" applyNumberFormat="1" applyFont="1" applyFill="1" applyBorder="1" applyAlignment="1" applyProtection="1">
      <alignment horizontal="left" vertical="center" wrapText="1"/>
    </xf>
    <xf numFmtId="167" fontId="1" fillId="0" borderId="3" xfId="0" applyNumberFormat="1" applyFont="1" applyFill="1" applyBorder="1" applyAlignment="1" applyProtection="1">
      <alignment horizontal="left" vertical="center" wrapText="1"/>
    </xf>
    <xf numFmtId="167" fontId="1" fillId="0" borderId="11" xfId="0" applyNumberFormat="1" applyFont="1" applyFill="1" applyBorder="1" applyAlignment="1" applyProtection="1">
      <alignment horizontal="left" vertical="center" wrapText="1"/>
    </xf>
    <xf numFmtId="167" fontId="1" fillId="0" borderId="5" xfId="0" applyNumberFormat="1" applyFont="1" applyFill="1" applyBorder="1" applyAlignment="1" applyProtection="1">
      <alignment horizontal="left" vertical="center" wrapText="1"/>
    </xf>
    <xf numFmtId="0" fontId="1" fillId="10" borderId="17" xfId="0" applyFont="1" applyFill="1" applyBorder="1" applyAlignment="1" applyProtection="1">
      <alignment wrapText="1"/>
      <protection locked="0"/>
    </xf>
    <xf numFmtId="0" fontId="5" fillId="10" borderId="17" xfId="0" applyFont="1" applyFill="1" applyBorder="1" applyAlignment="1" applyProtection="1">
      <alignment wrapText="1"/>
      <protection locked="0"/>
    </xf>
    <xf numFmtId="0" fontId="1" fillId="10" borderId="109" xfId="0" applyFont="1" applyFill="1" applyBorder="1" applyAlignment="1" applyProtection="1">
      <alignment wrapText="1"/>
      <protection locked="0"/>
    </xf>
    <xf numFmtId="0" fontId="0" fillId="0" borderId="0" xfId="0" applyFill="1"/>
    <xf numFmtId="4" fontId="46" fillId="0" borderId="101" xfId="0" applyNumberFormat="1" applyFont="1" applyFill="1" applyBorder="1" applyProtection="1">
      <protection hidden="1"/>
    </xf>
    <xf numFmtId="4" fontId="47" fillId="0" borderId="102" xfId="0" applyNumberFormat="1" applyFont="1" applyFill="1" applyBorder="1" applyProtection="1">
      <protection hidden="1"/>
    </xf>
    <xf numFmtId="4" fontId="46" fillId="0" borderId="102" xfId="0" applyNumberFormat="1" applyFont="1" applyFill="1" applyBorder="1" applyProtection="1">
      <protection hidden="1"/>
    </xf>
    <xf numFmtId="4" fontId="46" fillId="0" borderId="103" xfId="0" applyNumberFormat="1" applyFont="1" applyFill="1" applyBorder="1" applyProtection="1">
      <protection hidden="1"/>
    </xf>
    <xf numFmtId="0" fontId="46" fillId="0" borderId="104" xfId="0" applyNumberFormat="1" applyFont="1" applyFill="1" applyBorder="1" applyAlignment="1" applyProtection="1">
      <alignment horizontal="center"/>
      <protection hidden="1"/>
    </xf>
    <xf numFmtId="4" fontId="46" fillId="0" borderId="105" xfId="0" applyNumberFormat="1" applyFont="1" applyFill="1" applyBorder="1" applyProtection="1">
      <protection hidden="1"/>
    </xf>
    <xf numFmtId="4" fontId="48" fillId="0" borderId="106" xfId="0" applyNumberFormat="1" applyFont="1" applyFill="1" applyBorder="1" applyAlignment="1" applyProtection="1">
      <alignment horizontal="center"/>
      <protection hidden="1"/>
    </xf>
    <xf numFmtId="4" fontId="48" fillId="0" borderId="108" xfId="0" applyNumberFormat="1" applyFont="1" applyFill="1" applyBorder="1" applyProtection="1">
      <protection hidden="1"/>
    </xf>
    <xf numFmtId="4" fontId="2" fillId="17" borderId="17" xfId="0" applyNumberFormat="1" applyFont="1" applyFill="1" applyBorder="1" applyProtection="1">
      <protection locked="0"/>
    </xf>
    <xf numFmtId="4" fontId="2" fillId="17" borderId="3" xfId="0" applyNumberFormat="1" applyFont="1" applyFill="1" applyBorder="1" applyProtection="1">
      <protection locked="0"/>
    </xf>
    <xf numFmtId="4" fontId="2" fillId="17" borderId="10" xfId="0" applyNumberFormat="1" applyFont="1" applyFill="1" applyBorder="1" applyProtection="1">
      <protection locked="0"/>
    </xf>
    <xf numFmtId="4" fontId="2" fillId="17" borderId="2" xfId="0" applyNumberFormat="1" applyFont="1" applyFill="1" applyBorder="1" applyProtection="1">
      <protection locked="0"/>
    </xf>
    <xf numFmtId="165" fontId="15" fillId="17" borderId="14" xfId="0" applyNumberFormat="1" applyFont="1" applyFill="1" applyBorder="1" applyAlignment="1" applyProtection="1">
      <alignment horizontal="right" vertical="center" wrapText="1"/>
      <protection locked="0"/>
    </xf>
    <xf numFmtId="0" fontId="0" fillId="18" borderId="0" xfId="0" applyFill="1" applyProtection="1">
      <protection locked="0"/>
    </xf>
    <xf numFmtId="165" fontId="11" fillId="21" borderId="71" xfId="0" applyNumberFormat="1" applyFont="1" applyFill="1" applyBorder="1" applyAlignment="1" applyProtection="1">
      <alignment horizontal="right" vertical="center" wrapText="1"/>
    </xf>
    <xf numFmtId="4" fontId="2" fillId="22" borderId="10" xfId="0" applyNumberFormat="1" applyFont="1" applyFill="1" applyBorder="1" applyProtection="1"/>
    <xf numFmtId="4" fontId="2" fillId="22" borderId="2" xfId="0" applyNumberFormat="1" applyFont="1" applyFill="1" applyBorder="1" applyProtection="1"/>
    <xf numFmtId="4" fontId="2" fillId="22" borderId="17" xfId="0" applyNumberFormat="1" applyFont="1" applyFill="1" applyBorder="1" applyProtection="1"/>
    <xf numFmtId="4" fontId="2" fillId="22" borderId="3" xfId="0" applyNumberFormat="1" applyFont="1" applyFill="1" applyBorder="1" applyProtection="1"/>
    <xf numFmtId="0" fontId="8" fillId="0" borderId="0" xfId="0" applyFont="1" applyFill="1" applyProtection="1">
      <protection locked="0"/>
    </xf>
    <xf numFmtId="165" fontId="6" fillId="0" borderId="0" xfId="0" applyNumberFormat="1" applyFont="1" applyProtection="1">
      <protection locked="0"/>
    </xf>
    <xf numFmtId="165" fontId="8" fillId="0" borderId="0" xfId="0" applyNumberFormat="1" applyFont="1" applyProtection="1">
      <protection locked="0"/>
    </xf>
    <xf numFmtId="165" fontId="0" fillId="0" borderId="0" xfId="0" applyNumberFormat="1" applyFill="1" applyProtection="1">
      <protection locked="0"/>
    </xf>
    <xf numFmtId="0" fontId="26" fillId="0" borderId="75" xfId="0" applyNumberFormat="1" applyFont="1" applyFill="1" applyBorder="1" applyAlignment="1" applyProtection="1">
      <alignment horizontal="left" wrapText="1"/>
    </xf>
    <xf numFmtId="0" fontId="12" fillId="12" borderId="39" xfId="0" applyFont="1" applyFill="1" applyBorder="1" applyAlignment="1" applyProtection="1">
      <alignment horizontal="center" vertical="center" wrapText="1"/>
    </xf>
    <xf numFmtId="0" fontId="12" fillId="12" borderId="43" xfId="0" applyFont="1" applyFill="1" applyBorder="1" applyAlignment="1" applyProtection="1">
      <alignment horizontal="center" vertical="center" wrapText="1"/>
    </xf>
    <xf numFmtId="0" fontId="12" fillId="12" borderId="50" xfId="0" applyFont="1" applyFill="1" applyBorder="1" applyAlignment="1" applyProtection="1">
      <alignment horizontal="center" vertical="center" wrapText="1"/>
    </xf>
    <xf numFmtId="0" fontId="12" fillId="12" borderId="40" xfId="0" applyFont="1" applyFill="1" applyBorder="1" applyAlignment="1" applyProtection="1">
      <alignment horizontal="center" vertical="center" wrapText="1"/>
    </xf>
    <xf numFmtId="0" fontId="12" fillId="12" borderId="41" xfId="0" applyFont="1" applyFill="1" applyBorder="1" applyAlignment="1" applyProtection="1">
      <alignment horizontal="center" vertical="center" wrapText="1"/>
    </xf>
    <xf numFmtId="0" fontId="12" fillId="12" borderId="42" xfId="0" applyFont="1" applyFill="1" applyBorder="1" applyAlignment="1" applyProtection="1">
      <alignment horizontal="center" vertical="center" wrapText="1"/>
    </xf>
    <xf numFmtId="0" fontId="11" fillId="9" borderId="39" xfId="0" applyFont="1" applyFill="1" applyBorder="1" applyAlignment="1" applyProtection="1">
      <alignment horizontal="center" vertical="center" wrapText="1"/>
    </xf>
    <xf numFmtId="0" fontId="11" fillId="9" borderId="43" xfId="0" applyFont="1" applyFill="1" applyBorder="1" applyAlignment="1" applyProtection="1">
      <alignment horizontal="center" vertical="center" wrapText="1"/>
    </xf>
    <xf numFmtId="0" fontId="11" fillId="9" borderId="50" xfId="0" applyFont="1" applyFill="1" applyBorder="1" applyAlignment="1" applyProtection="1">
      <alignment horizontal="center" vertical="center" wrapText="1"/>
    </xf>
    <xf numFmtId="0" fontId="11" fillId="9" borderId="44" xfId="0" applyFont="1" applyFill="1" applyBorder="1" applyAlignment="1" applyProtection="1">
      <alignment horizontal="center" vertical="center" wrapText="1"/>
    </xf>
    <xf numFmtId="0" fontId="11" fillId="9" borderId="45" xfId="0" applyFont="1" applyFill="1" applyBorder="1" applyAlignment="1" applyProtection="1">
      <alignment horizontal="center" vertical="center" wrapText="1"/>
    </xf>
    <xf numFmtId="0" fontId="11" fillId="9" borderId="47" xfId="0" applyFont="1" applyFill="1" applyBorder="1" applyAlignment="1" applyProtection="1">
      <alignment horizontal="center" vertical="center" wrapText="1"/>
    </xf>
    <xf numFmtId="0" fontId="11" fillId="9" borderId="48" xfId="0" applyFont="1" applyFill="1" applyBorder="1" applyAlignment="1" applyProtection="1">
      <alignment horizontal="center" vertical="center" wrapText="1"/>
    </xf>
    <xf numFmtId="0" fontId="11" fillId="9" borderId="46" xfId="0" applyFont="1" applyFill="1" applyBorder="1" applyAlignment="1" applyProtection="1">
      <alignment horizontal="center" vertical="center" wrapText="1"/>
    </xf>
    <xf numFmtId="0" fontId="11" fillId="9" borderId="49" xfId="0" applyFont="1" applyFill="1" applyBorder="1" applyAlignment="1" applyProtection="1">
      <alignment horizontal="center" vertical="center" wrapText="1"/>
    </xf>
    <xf numFmtId="49" fontId="11" fillId="9" borderId="51" xfId="0" applyNumberFormat="1" applyFont="1" applyFill="1" applyBorder="1" applyAlignment="1" applyProtection="1">
      <alignment horizontal="center" vertical="center" wrapText="1"/>
    </xf>
    <xf numFmtId="49" fontId="11" fillId="9" borderId="73" xfId="0" applyNumberFormat="1" applyFont="1" applyFill="1" applyBorder="1" applyAlignment="1" applyProtection="1">
      <alignment horizontal="center" vertical="center" wrapText="1"/>
    </xf>
    <xf numFmtId="49" fontId="11" fillId="13" borderId="51" xfId="0" applyNumberFormat="1" applyFont="1" applyFill="1" applyBorder="1" applyAlignment="1" applyProtection="1">
      <alignment horizontal="center" vertical="center" wrapText="1"/>
    </xf>
    <xf numFmtId="49" fontId="17" fillId="13" borderId="73" xfId="0" applyNumberFormat="1" applyFont="1" applyFill="1" applyBorder="1" applyAlignment="1" applyProtection="1">
      <alignment horizontal="center" vertical="center" wrapText="1"/>
    </xf>
    <xf numFmtId="49" fontId="17" fillId="13" borderId="77" xfId="0" applyNumberFormat="1" applyFont="1" applyFill="1" applyBorder="1" applyAlignment="1" applyProtection="1">
      <alignment horizontal="center" vertical="center" wrapText="1"/>
    </xf>
    <xf numFmtId="0" fontId="19" fillId="0" borderId="53" xfId="0" applyFont="1" applyBorder="1" applyAlignment="1" applyProtection="1">
      <alignment horizontal="center"/>
    </xf>
    <xf numFmtId="0" fontId="20" fillId="0" borderId="54" xfId="0" applyFont="1" applyBorder="1" applyAlignment="1" applyProtection="1">
      <alignment horizontal="center"/>
    </xf>
    <xf numFmtId="0" fontId="20" fillId="0" borderId="55" xfId="0" applyFont="1" applyBorder="1" applyAlignment="1" applyProtection="1">
      <alignment horizontal="center"/>
    </xf>
    <xf numFmtId="0" fontId="12" fillId="12" borderId="61" xfId="0" applyFont="1" applyFill="1" applyBorder="1" applyAlignment="1" applyProtection="1">
      <alignment horizontal="center" vertical="center" wrapText="1"/>
    </xf>
    <xf numFmtId="0" fontId="12" fillId="12" borderId="63" xfId="0" applyFont="1" applyFill="1" applyBorder="1" applyAlignment="1" applyProtection="1">
      <alignment horizontal="center" vertical="center" wrapText="1"/>
    </xf>
    <xf numFmtId="0" fontId="12" fillId="12" borderId="69" xfId="0" applyFont="1" applyFill="1" applyBorder="1" applyAlignment="1" applyProtection="1">
      <alignment horizontal="center" vertical="center" wrapText="1"/>
    </xf>
    <xf numFmtId="0" fontId="12" fillId="12" borderId="56" xfId="0" applyFont="1" applyFill="1" applyBorder="1" applyAlignment="1" applyProtection="1">
      <alignment horizontal="center" vertical="center" wrapText="1"/>
    </xf>
    <xf numFmtId="0" fontId="12" fillId="12" borderId="62" xfId="0" applyFont="1" applyFill="1" applyBorder="1" applyAlignment="1" applyProtection="1">
      <alignment horizontal="center" vertical="center" wrapText="1"/>
    </xf>
    <xf numFmtId="0" fontId="12" fillId="12" borderId="64" xfId="0" applyFont="1" applyFill="1" applyBorder="1" applyAlignment="1" applyProtection="1">
      <alignment horizontal="center" vertical="center" wrapText="1"/>
    </xf>
    <xf numFmtId="0" fontId="12" fillId="12" borderId="57" xfId="0" applyFont="1" applyFill="1" applyBorder="1" applyAlignment="1" applyProtection="1">
      <alignment horizontal="center" vertical="center" wrapText="1"/>
    </xf>
    <xf numFmtId="0" fontId="12" fillId="12" borderId="65" xfId="0" applyFont="1" applyFill="1" applyBorder="1" applyAlignment="1" applyProtection="1">
      <alignment horizontal="center" vertical="center" wrapText="1"/>
    </xf>
    <xf numFmtId="0" fontId="12" fillId="12" borderId="58" xfId="0" applyFont="1" applyFill="1" applyBorder="1" applyAlignment="1" applyProtection="1">
      <alignment horizontal="center" vertical="center" wrapText="1"/>
    </xf>
    <xf numFmtId="0" fontId="12" fillId="12" borderId="59" xfId="0" applyFont="1" applyFill="1" applyBorder="1" applyAlignment="1" applyProtection="1">
      <alignment horizontal="center" vertical="center" wrapText="1"/>
    </xf>
    <xf numFmtId="0" fontId="12" fillId="12" borderId="60" xfId="0" applyFont="1" applyFill="1" applyBorder="1" applyAlignment="1" applyProtection="1">
      <alignment horizontal="center" vertical="center" wrapText="1"/>
    </xf>
    <xf numFmtId="0" fontId="11" fillId="13" borderId="39" xfId="0" applyFont="1" applyFill="1" applyBorder="1" applyAlignment="1" applyProtection="1">
      <alignment horizontal="center" vertical="center" wrapText="1"/>
    </xf>
    <xf numFmtId="0" fontId="11" fillId="13" borderId="43" xfId="0" applyFont="1" applyFill="1" applyBorder="1" applyAlignment="1" applyProtection="1">
      <alignment horizontal="center" vertical="center" wrapText="1"/>
    </xf>
    <xf numFmtId="0" fontId="11" fillId="13" borderId="65" xfId="0" applyFont="1" applyFill="1" applyBorder="1" applyAlignment="1" applyProtection="1">
      <alignment horizontal="center" vertical="center" wrapText="1"/>
    </xf>
    <xf numFmtId="0" fontId="11" fillId="13" borderId="44" xfId="0" applyFont="1" applyFill="1" applyBorder="1" applyAlignment="1" applyProtection="1">
      <alignment horizontal="center" vertical="center" wrapText="1"/>
    </xf>
    <xf numFmtId="0" fontId="11" fillId="13" borderId="45" xfId="0" applyFont="1" applyFill="1" applyBorder="1" applyAlignment="1" applyProtection="1">
      <alignment horizontal="center" vertical="center" wrapText="1"/>
    </xf>
    <xf numFmtId="0" fontId="11" fillId="13" borderId="47" xfId="0" applyFont="1" applyFill="1" applyBorder="1" applyAlignment="1" applyProtection="1">
      <alignment horizontal="center" vertical="center" wrapText="1"/>
    </xf>
    <xf numFmtId="0" fontId="11" fillId="13" borderId="48" xfId="0" applyFont="1" applyFill="1" applyBorder="1" applyAlignment="1" applyProtection="1">
      <alignment horizontal="center" vertical="center" wrapText="1"/>
    </xf>
    <xf numFmtId="0" fontId="11" fillId="13" borderId="46" xfId="0" applyFont="1" applyFill="1" applyBorder="1" applyAlignment="1" applyProtection="1">
      <alignment horizontal="center" vertical="center" wrapText="1"/>
    </xf>
    <xf numFmtId="0" fontId="11" fillId="13" borderId="49" xfId="0" applyFont="1" applyFill="1" applyBorder="1" applyAlignment="1" applyProtection="1">
      <alignment horizontal="center" vertical="center" wrapText="1"/>
    </xf>
    <xf numFmtId="0" fontId="19" fillId="0" borderId="36" xfId="0" applyFont="1" applyBorder="1" applyAlignment="1" applyProtection="1">
      <alignment horizontal="center"/>
    </xf>
    <xf numFmtId="0" fontId="20" fillId="0" borderId="37" xfId="0" applyFont="1" applyBorder="1" applyAlignment="1" applyProtection="1">
      <alignment horizontal="center"/>
    </xf>
    <xf numFmtId="0" fontId="20" fillId="0" borderId="38" xfId="0" applyFont="1" applyBorder="1" applyAlignment="1" applyProtection="1">
      <alignment horizontal="center"/>
    </xf>
    <xf numFmtId="49" fontId="0" fillId="10" borderId="12" xfId="0" applyNumberFormat="1" applyFill="1" applyBorder="1" applyAlignment="1" applyProtection="1">
      <alignment horizontal="center" vertical="center"/>
      <protection locked="0"/>
    </xf>
    <xf numFmtId="49" fontId="0" fillId="10" borderId="13" xfId="0" applyNumberFormat="1" applyFill="1" applyBorder="1" applyAlignment="1" applyProtection="1">
      <alignment horizontal="center" vertical="center"/>
      <protection locked="0"/>
    </xf>
    <xf numFmtId="49" fontId="0" fillId="10" borderId="31" xfId="0" applyNumberFormat="1" applyFill="1" applyBorder="1" applyAlignment="1" applyProtection="1">
      <alignment horizontal="center" vertical="center"/>
      <protection locked="0"/>
    </xf>
    <xf numFmtId="49" fontId="0" fillId="10" borderId="29" xfId="0" applyNumberFormat="1" applyFill="1" applyBorder="1" applyAlignment="1" applyProtection="1">
      <alignment horizontal="center" vertical="center"/>
      <protection locked="0"/>
    </xf>
    <xf numFmtId="49" fontId="0" fillId="10" borderId="34" xfId="0" applyNumberFormat="1" applyFill="1" applyBorder="1" applyAlignment="1" applyProtection="1">
      <alignment horizontal="center" vertical="center"/>
      <protection locked="0"/>
    </xf>
    <xf numFmtId="49" fontId="0" fillId="10" borderId="32" xfId="0" applyNumberFormat="1" applyFill="1" applyBorder="1" applyAlignment="1" applyProtection="1">
      <alignment horizontal="center" vertical="center"/>
      <protection locked="0"/>
    </xf>
    <xf numFmtId="14" fontId="0" fillId="10" borderId="19" xfId="0" applyNumberFormat="1" applyFill="1" applyBorder="1" applyAlignment="1" applyProtection="1">
      <alignment horizontal="center" vertical="center"/>
      <protection locked="0"/>
    </xf>
    <xf numFmtId="14" fontId="0" fillId="10" borderId="35" xfId="0" applyNumberFormat="1" applyFill="1" applyBorder="1" applyAlignment="1" applyProtection="1">
      <alignment horizontal="center" vertical="center"/>
      <protection locked="0"/>
    </xf>
    <xf numFmtId="14" fontId="0" fillId="10" borderId="33" xfId="0" applyNumberFormat="1" applyFill="1" applyBorder="1" applyAlignment="1" applyProtection="1">
      <alignment horizontal="center" vertical="center"/>
      <protection locked="0"/>
    </xf>
    <xf numFmtId="0" fontId="18" fillId="16" borderId="10" xfId="0" applyFont="1" applyFill="1" applyBorder="1" applyAlignment="1" applyProtection="1">
      <alignment horizontal="right" vertical="center"/>
    </xf>
    <xf numFmtId="0" fontId="18" fillId="16" borderId="1" xfId="0" applyFont="1" applyFill="1" applyBorder="1" applyAlignment="1" applyProtection="1">
      <alignment horizontal="right" vertical="center"/>
    </xf>
    <xf numFmtId="0" fontId="11" fillId="16" borderId="17" xfId="0" applyFont="1" applyFill="1" applyBorder="1" applyAlignment="1" applyProtection="1">
      <alignment horizontal="right"/>
    </xf>
    <xf numFmtId="0" fontId="11" fillId="16" borderId="14" xfId="0" applyFont="1" applyFill="1" applyBorder="1" applyAlignment="1" applyProtection="1">
      <alignment horizontal="right"/>
    </xf>
    <xf numFmtId="0" fontId="11" fillId="16" borderId="11" xfId="0" applyFont="1" applyFill="1" applyBorder="1" applyAlignment="1" applyProtection="1">
      <alignment horizontal="right"/>
    </xf>
    <xf numFmtId="0" fontId="11" fillId="16" borderId="4" xfId="0" applyFont="1" applyFill="1" applyBorder="1" applyAlignment="1" applyProtection="1">
      <alignment horizontal="right"/>
    </xf>
    <xf numFmtId="0" fontId="11" fillId="16" borderId="17" xfId="0" applyFont="1" applyFill="1" applyBorder="1" applyAlignment="1" applyProtection="1">
      <alignment horizontal="right" vertical="top"/>
    </xf>
    <xf numFmtId="0" fontId="11" fillId="16" borderId="14" xfId="0" applyFont="1" applyFill="1" applyBorder="1" applyAlignment="1" applyProtection="1">
      <alignment horizontal="right" vertical="top"/>
    </xf>
    <xf numFmtId="0" fontId="0" fillId="0" borderId="14" xfId="0" applyBorder="1" applyAlignment="1" applyProtection="1">
      <alignment horizontal="center"/>
    </xf>
    <xf numFmtId="0" fontId="1" fillId="10" borderId="14" xfId="0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0" fillId="0" borderId="85" xfId="0" applyBorder="1" applyAlignment="1" applyProtection="1">
      <alignment horizontal="center"/>
    </xf>
    <xf numFmtId="0" fontId="0" fillId="0" borderId="80" xfId="0" applyBorder="1" applyAlignment="1" applyProtection="1">
      <alignment horizontal="center"/>
    </xf>
    <xf numFmtId="0" fontId="11" fillId="16" borderId="10" xfId="0" applyFont="1" applyFill="1" applyBorder="1" applyAlignment="1" applyProtection="1">
      <alignment horizontal="right" vertical="center"/>
    </xf>
    <xf numFmtId="0" fontId="11" fillId="16" borderId="1" xfId="0" applyFont="1" applyFill="1" applyBorder="1" applyAlignment="1" applyProtection="1">
      <alignment horizontal="right" vertical="center"/>
    </xf>
    <xf numFmtId="0" fontId="11" fillId="16" borderId="17" xfId="0" applyFont="1" applyFill="1" applyBorder="1" applyAlignment="1" applyProtection="1">
      <alignment horizontal="right" vertical="center"/>
    </xf>
    <xf numFmtId="0" fontId="11" fillId="16" borderId="14" xfId="0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10" borderId="12" xfId="0" applyFill="1" applyBorder="1" applyAlignment="1" applyProtection="1">
      <alignment horizontal="center" vertical="center"/>
      <protection locked="0"/>
    </xf>
    <xf numFmtId="0" fontId="0" fillId="10" borderId="13" xfId="0" applyFill="1" applyBorder="1" applyAlignment="1" applyProtection="1">
      <alignment horizontal="center" vertical="center"/>
      <protection locked="0"/>
    </xf>
    <xf numFmtId="0" fontId="0" fillId="10" borderId="31" xfId="0" applyFill="1" applyBorder="1" applyAlignment="1" applyProtection="1">
      <alignment horizontal="center" vertical="center"/>
      <protection locked="0"/>
    </xf>
    <xf numFmtId="0" fontId="0" fillId="10" borderId="29" xfId="0" applyFill="1" applyBorder="1" applyAlignment="1" applyProtection="1">
      <alignment horizontal="center" vertical="center"/>
      <protection locked="0"/>
    </xf>
    <xf numFmtId="0" fontId="0" fillId="10" borderId="34" xfId="0" applyFill="1" applyBorder="1" applyAlignment="1" applyProtection="1">
      <alignment horizontal="center" vertical="center"/>
      <protection locked="0"/>
    </xf>
    <xf numFmtId="0" fontId="0" fillId="10" borderId="32" xfId="0" applyFill="1" applyBorder="1" applyAlignment="1" applyProtection="1">
      <alignment horizontal="center" vertical="center"/>
      <protection locked="0"/>
    </xf>
    <xf numFmtId="0" fontId="0" fillId="10" borderId="35" xfId="0" applyFill="1" applyBorder="1" applyAlignment="1" applyProtection="1">
      <alignment horizontal="center" vertical="center"/>
      <protection locked="0"/>
    </xf>
    <xf numFmtId="0" fontId="0" fillId="10" borderId="33" xfId="0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86" xfId="0" applyFont="1" applyFill="1" applyBorder="1" applyAlignment="1" applyProtection="1">
      <alignment horizontal="center" vertical="center" wrapText="1"/>
    </xf>
    <xf numFmtId="0" fontId="1" fillId="3" borderId="100" xfId="0" applyFont="1" applyFill="1" applyBorder="1" applyAlignment="1" applyProtection="1">
      <alignment horizontal="center" vertical="center" wrapText="1"/>
    </xf>
    <xf numFmtId="0" fontId="1" fillId="3" borderId="98" xfId="0" applyFont="1" applyFill="1" applyBorder="1" applyAlignment="1" applyProtection="1">
      <alignment horizontal="center" vertical="center" wrapText="1"/>
    </xf>
    <xf numFmtId="0" fontId="44" fillId="17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1" fillId="8" borderId="0" xfId="0" applyFont="1" applyFill="1" applyBorder="1" applyAlignment="1" applyProtection="1">
      <alignment horizontal="center"/>
    </xf>
    <xf numFmtId="0" fontId="16" fillId="0" borderId="0" xfId="0" applyFont="1" applyFill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vertical="top" wrapText="1"/>
    </xf>
    <xf numFmtId="0" fontId="1" fillId="3" borderId="19" xfId="0" applyFont="1" applyFill="1" applyBorder="1" applyAlignment="1" applyProtection="1">
      <alignment vertical="top" wrapText="1"/>
    </xf>
    <xf numFmtId="0" fontId="1" fillId="3" borderId="12" xfId="0" applyFont="1" applyFill="1" applyBorder="1" applyAlignment="1" applyProtection="1">
      <alignment horizontal="center" vertical="top" wrapText="1"/>
    </xf>
    <xf numFmtId="0" fontId="1" fillId="3" borderId="13" xfId="0" applyFont="1" applyFill="1" applyBorder="1" applyAlignment="1" applyProtection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vertical="top" wrapText="1"/>
    </xf>
  </cellXfs>
  <cellStyles count="1">
    <cellStyle name="Normální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83"/>
  <sheetViews>
    <sheetView topLeftCell="A55" zoomScale="57" zoomScaleNormal="57" workbookViewId="0">
      <selection activeCell="P20" sqref="P20"/>
    </sheetView>
  </sheetViews>
  <sheetFormatPr defaultColWidth="9.140625" defaultRowHeight="15" x14ac:dyDescent="0.25"/>
  <cols>
    <col min="1" max="1" width="10.85546875" style="2" customWidth="1"/>
    <col min="2" max="2" width="14.7109375" style="2" customWidth="1"/>
    <col min="3" max="3" width="10.85546875" style="2" customWidth="1"/>
    <col min="4" max="4" width="26.28515625" style="2" customWidth="1"/>
    <col min="5" max="5" width="19.140625" style="2" customWidth="1"/>
    <col min="6" max="6" width="16.42578125" style="2" customWidth="1"/>
    <col min="7" max="7" width="13.85546875" style="2" customWidth="1"/>
    <col min="8" max="8" width="19" style="2" customWidth="1"/>
    <col min="9" max="10" width="13.28515625" style="2" customWidth="1"/>
    <col min="11" max="11" width="17" style="2" customWidth="1"/>
    <col min="12" max="12" width="5.28515625" style="2" customWidth="1"/>
    <col min="13" max="15" width="9.140625" style="2"/>
    <col min="16" max="16" width="27.28515625" style="2" customWidth="1"/>
    <col min="17" max="19" width="9.140625" style="2"/>
    <col min="20" max="21" width="15.85546875" style="2" bestFit="1" customWidth="1"/>
    <col min="22" max="22" width="14.7109375" style="2" bestFit="1" customWidth="1"/>
    <col min="23" max="23" width="9.140625" style="2"/>
    <col min="24" max="25" width="15.85546875" style="2" bestFit="1" customWidth="1"/>
    <col min="26" max="26" width="15" style="2" customWidth="1"/>
    <col min="27" max="28" width="9.140625" style="2"/>
    <col min="29" max="29" width="10.7109375" style="2" customWidth="1"/>
    <col min="30" max="16384" width="9.140625" style="2"/>
  </cols>
  <sheetData>
    <row r="1" spans="1:29" ht="15.75" thickBot="1" x14ac:dyDescent="0.3">
      <c r="A1" s="193" t="s">
        <v>35</v>
      </c>
      <c r="B1" s="189" t="s">
        <v>64</v>
      </c>
      <c r="C1" s="76"/>
      <c r="D1" s="76"/>
      <c r="AC1" s="3" t="s">
        <v>54</v>
      </c>
    </row>
    <row r="2" spans="1:29" x14ac:dyDescent="0.25">
      <c r="A2" s="296" t="s">
        <v>38</v>
      </c>
      <c r="B2" s="297"/>
      <c r="C2" s="297"/>
      <c r="D2" s="297"/>
      <c r="E2" s="287" t="s">
        <v>102</v>
      </c>
      <c r="F2" s="288"/>
      <c r="G2" s="289"/>
      <c r="I2" s="188" t="s">
        <v>52</v>
      </c>
      <c r="J2" s="76"/>
      <c r="K2" s="76"/>
    </row>
    <row r="3" spans="1:29" x14ac:dyDescent="0.25">
      <c r="A3" s="302" t="s">
        <v>75</v>
      </c>
      <c r="B3" s="303"/>
      <c r="C3" s="303"/>
      <c r="D3" s="303"/>
      <c r="E3" s="290" t="s">
        <v>103</v>
      </c>
      <c r="F3" s="291"/>
      <c r="G3" s="292"/>
      <c r="I3" s="188" t="s">
        <v>72</v>
      </c>
      <c r="J3" s="76"/>
      <c r="K3" s="76"/>
    </row>
    <row r="4" spans="1:29" ht="15.75" customHeight="1" x14ac:dyDescent="0.25">
      <c r="A4" s="298" t="s">
        <v>55</v>
      </c>
      <c r="B4" s="299"/>
      <c r="C4" s="299"/>
      <c r="D4" s="299"/>
      <c r="E4" s="290" t="s">
        <v>104</v>
      </c>
      <c r="F4" s="291"/>
      <c r="G4" s="292"/>
      <c r="I4" s="305"/>
      <c r="J4" s="305"/>
      <c r="K4" s="87" t="s">
        <v>18</v>
      </c>
      <c r="L4" s="88"/>
      <c r="M4" s="76"/>
      <c r="N4" s="76"/>
    </row>
    <row r="5" spans="1:29" ht="15.75" customHeight="1" thickBot="1" x14ac:dyDescent="0.3">
      <c r="A5" s="300" t="s">
        <v>84</v>
      </c>
      <c r="B5" s="301"/>
      <c r="C5" s="301"/>
      <c r="D5" s="301"/>
      <c r="E5" s="293">
        <v>44327</v>
      </c>
      <c r="F5" s="294"/>
      <c r="G5" s="295"/>
      <c r="I5" s="304"/>
      <c r="J5" s="304"/>
      <c r="K5" s="89" t="s">
        <v>60</v>
      </c>
      <c r="L5" s="76"/>
      <c r="M5" s="76"/>
      <c r="N5" s="76"/>
    </row>
    <row r="6" spans="1:29" ht="15.75" customHeight="1" x14ac:dyDescent="0.25"/>
    <row r="7" spans="1:29" ht="14.25" customHeight="1" thickBot="1" x14ac:dyDescent="0.3"/>
    <row r="8" spans="1:29" x14ac:dyDescent="0.25">
      <c r="A8" s="284" t="s">
        <v>39</v>
      </c>
      <c r="B8" s="285"/>
      <c r="C8" s="285"/>
      <c r="D8" s="285"/>
      <c r="E8" s="285"/>
      <c r="F8" s="285"/>
      <c r="G8" s="285"/>
      <c r="H8" s="285"/>
      <c r="I8" s="285"/>
      <c r="J8" s="285"/>
      <c r="K8" s="286"/>
      <c r="S8" s="134"/>
      <c r="T8" s="134"/>
      <c r="U8" s="134"/>
      <c r="V8" s="134"/>
      <c r="W8" s="134"/>
      <c r="X8" s="134"/>
      <c r="Y8" s="134"/>
      <c r="Z8" s="134"/>
      <c r="AA8" s="134"/>
      <c r="AB8" s="134"/>
    </row>
    <row r="9" spans="1:29" ht="12.75" customHeight="1" x14ac:dyDescent="0.25">
      <c r="A9" s="241" t="s">
        <v>20</v>
      </c>
      <c r="B9" s="241" t="s">
        <v>21</v>
      </c>
      <c r="C9" s="241" t="s">
        <v>22</v>
      </c>
      <c r="D9" s="241" t="s">
        <v>23</v>
      </c>
      <c r="E9" s="244" t="s">
        <v>24</v>
      </c>
      <c r="F9" s="245"/>
      <c r="G9" s="245"/>
      <c r="H9" s="245"/>
      <c r="I9" s="246"/>
      <c r="J9" s="127"/>
      <c r="K9" s="241" t="s">
        <v>25</v>
      </c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9" ht="12.75" customHeight="1" x14ac:dyDescent="0.25">
      <c r="A10" s="242"/>
      <c r="B10" s="242"/>
      <c r="C10" s="242"/>
      <c r="D10" s="242"/>
      <c r="E10" s="247" t="s">
        <v>26</v>
      </c>
      <c r="F10" s="250" t="s">
        <v>27</v>
      </c>
      <c r="G10" s="251"/>
      <c r="H10" s="250" t="s">
        <v>28</v>
      </c>
      <c r="I10" s="254"/>
      <c r="J10" s="256" t="s">
        <v>37</v>
      </c>
      <c r="K10" s="242"/>
      <c r="P10" s="186"/>
      <c r="Q10" s="135"/>
      <c r="R10" s="135"/>
      <c r="S10" s="136"/>
      <c r="T10" s="136"/>
      <c r="U10" s="136"/>
      <c r="V10" s="134"/>
      <c r="W10" s="134"/>
      <c r="X10" s="134"/>
      <c r="Y10" s="134"/>
      <c r="Z10" s="134"/>
      <c r="AA10" s="134"/>
      <c r="AB10" s="134"/>
    </row>
    <row r="11" spans="1:29" x14ac:dyDescent="0.25">
      <c r="A11" s="242"/>
      <c r="B11" s="242"/>
      <c r="C11" s="242"/>
      <c r="D11" s="242"/>
      <c r="E11" s="248"/>
      <c r="F11" s="252"/>
      <c r="G11" s="253"/>
      <c r="H11" s="252"/>
      <c r="I11" s="255"/>
      <c r="J11" s="257"/>
      <c r="K11" s="242"/>
      <c r="P11" s="135"/>
      <c r="Q11" s="135"/>
      <c r="R11" s="135"/>
      <c r="S11" s="136"/>
      <c r="T11" s="136"/>
      <c r="U11" s="136"/>
      <c r="V11" s="134"/>
      <c r="W11" s="134"/>
      <c r="X11" s="134"/>
      <c r="Y11" s="134"/>
      <c r="Z11" s="134"/>
      <c r="AA11" s="134"/>
      <c r="AB11" s="134"/>
    </row>
    <row r="12" spans="1:29" ht="38.25" x14ac:dyDescent="0.25">
      <c r="A12" s="243"/>
      <c r="B12" s="243"/>
      <c r="C12" s="243"/>
      <c r="D12" s="243"/>
      <c r="E12" s="249"/>
      <c r="F12" s="128" t="s">
        <v>29</v>
      </c>
      <c r="G12" s="129" t="s">
        <v>30</v>
      </c>
      <c r="H12" s="130" t="s">
        <v>31</v>
      </c>
      <c r="I12" s="131" t="s">
        <v>32</v>
      </c>
      <c r="J12" s="257"/>
      <c r="K12" s="243"/>
      <c r="P12" s="135"/>
      <c r="Q12" s="135"/>
      <c r="R12" s="135"/>
      <c r="S12" s="136"/>
      <c r="T12" s="136"/>
      <c r="U12" s="136"/>
      <c r="V12" s="134"/>
      <c r="W12" s="134"/>
      <c r="X12" s="134"/>
      <c r="Y12" s="134"/>
      <c r="Z12" s="134"/>
      <c r="AA12" s="134"/>
      <c r="AB12" s="134"/>
    </row>
    <row r="13" spans="1:29" ht="13.5" customHeight="1" x14ac:dyDescent="0.25">
      <c r="A13" s="157" t="s">
        <v>35</v>
      </c>
      <c r="B13" s="158">
        <v>4</v>
      </c>
      <c r="C13" s="159" t="s">
        <v>33</v>
      </c>
      <c r="D13" s="158" t="s">
        <v>34</v>
      </c>
      <c r="E13" s="194">
        <v>0</v>
      </c>
      <c r="F13" s="194">
        <v>0</v>
      </c>
      <c r="G13" s="156">
        <v>0</v>
      </c>
      <c r="H13" s="194">
        <v>0</v>
      </c>
      <c r="I13" s="194">
        <v>0</v>
      </c>
      <c r="J13" s="194">
        <v>0</v>
      </c>
      <c r="K13" s="194">
        <v>0</v>
      </c>
      <c r="P13" s="135"/>
      <c r="Q13" s="135"/>
      <c r="R13" s="135"/>
      <c r="S13" s="136"/>
      <c r="T13" s="136"/>
      <c r="U13" s="136"/>
      <c r="V13" s="134"/>
      <c r="W13" s="134"/>
      <c r="X13" s="134"/>
      <c r="Y13" s="134"/>
      <c r="Z13" s="134"/>
      <c r="AA13" s="134"/>
      <c r="AB13" s="134"/>
    </row>
    <row r="14" spans="1:29" x14ac:dyDescent="0.25">
      <c r="P14" s="135"/>
      <c r="Q14" s="135"/>
      <c r="R14" s="135"/>
      <c r="S14" s="136"/>
      <c r="T14" s="136"/>
      <c r="U14" s="136"/>
      <c r="V14" s="134"/>
      <c r="W14" s="134"/>
      <c r="X14" s="134"/>
      <c r="Y14" s="134"/>
      <c r="Z14" s="134"/>
      <c r="AA14" s="134"/>
      <c r="AB14" s="134"/>
    </row>
    <row r="15" spans="1:29" ht="15.75" thickBot="1" x14ac:dyDescent="0.3">
      <c r="P15" s="135"/>
      <c r="Q15" s="135"/>
      <c r="R15" s="135"/>
      <c r="S15" s="136"/>
      <c r="T15" s="136"/>
      <c r="U15" s="136"/>
      <c r="V15" s="134"/>
      <c r="W15" s="134"/>
      <c r="X15" s="134"/>
      <c r="Y15" s="134"/>
      <c r="Z15" s="134"/>
      <c r="AA15" s="134"/>
      <c r="AB15" s="134"/>
    </row>
    <row r="16" spans="1:29" x14ac:dyDescent="0.25">
      <c r="A16" s="284" t="s">
        <v>40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  <c r="P16" s="135"/>
      <c r="Q16" s="135"/>
      <c r="R16" s="135"/>
      <c r="S16" s="136"/>
      <c r="T16" s="136"/>
      <c r="U16" s="136"/>
      <c r="V16" s="134"/>
      <c r="W16" s="134"/>
      <c r="X16" s="134"/>
      <c r="Y16" s="134"/>
      <c r="Z16" s="134"/>
      <c r="AA16" s="134"/>
      <c r="AB16" s="134"/>
    </row>
    <row r="17" spans="1:28" x14ac:dyDescent="0.25">
      <c r="A17" s="241" t="s">
        <v>20</v>
      </c>
      <c r="B17" s="241" t="s">
        <v>21</v>
      </c>
      <c r="C17" s="241" t="s">
        <v>22</v>
      </c>
      <c r="D17" s="241" t="s">
        <v>23</v>
      </c>
      <c r="E17" s="244" t="s">
        <v>24</v>
      </c>
      <c r="F17" s="245"/>
      <c r="G17" s="245"/>
      <c r="H17" s="245"/>
      <c r="I17" s="246"/>
      <c r="J17" s="127"/>
      <c r="K17" s="241" t="s">
        <v>25</v>
      </c>
      <c r="P17" s="187"/>
      <c r="Q17" s="135"/>
      <c r="R17" s="135"/>
      <c r="S17" s="136"/>
      <c r="T17" s="136"/>
      <c r="U17" s="136"/>
      <c r="V17" s="134"/>
      <c r="W17" s="134"/>
      <c r="X17" s="134"/>
      <c r="Y17" s="134"/>
      <c r="Z17" s="134"/>
      <c r="AA17" s="134"/>
      <c r="AB17" s="134"/>
    </row>
    <row r="18" spans="1:28" x14ac:dyDescent="0.25">
      <c r="A18" s="242"/>
      <c r="B18" s="242"/>
      <c r="C18" s="242"/>
      <c r="D18" s="242"/>
      <c r="E18" s="247" t="s">
        <v>26</v>
      </c>
      <c r="F18" s="250" t="s">
        <v>27</v>
      </c>
      <c r="G18" s="251"/>
      <c r="H18" s="250" t="s">
        <v>28</v>
      </c>
      <c r="I18" s="254"/>
      <c r="J18" s="256" t="s">
        <v>37</v>
      </c>
      <c r="K18" s="242"/>
      <c r="P18" s="135"/>
      <c r="Q18" s="135"/>
      <c r="R18" s="135"/>
      <c r="S18" s="136"/>
      <c r="T18" s="136"/>
      <c r="U18" s="136"/>
      <c r="V18" s="134"/>
      <c r="W18" s="134"/>
      <c r="X18" s="134"/>
      <c r="Y18" s="134"/>
      <c r="Z18" s="134"/>
      <c r="AA18" s="134"/>
      <c r="AB18" s="134"/>
    </row>
    <row r="19" spans="1:28" x14ac:dyDescent="0.25">
      <c r="A19" s="242"/>
      <c r="B19" s="242"/>
      <c r="C19" s="242"/>
      <c r="D19" s="242"/>
      <c r="E19" s="248"/>
      <c r="F19" s="252"/>
      <c r="G19" s="253"/>
      <c r="H19" s="252"/>
      <c r="I19" s="255"/>
      <c r="J19" s="257"/>
      <c r="K19" s="242"/>
      <c r="P19" s="135"/>
      <c r="Q19" s="135"/>
      <c r="R19" s="135"/>
      <c r="S19" s="135"/>
      <c r="T19" s="135"/>
      <c r="U19" s="135"/>
    </row>
    <row r="20" spans="1:28" ht="38.25" x14ac:dyDescent="0.25">
      <c r="A20" s="243"/>
      <c r="B20" s="243"/>
      <c r="C20" s="243"/>
      <c r="D20" s="243"/>
      <c r="E20" s="249"/>
      <c r="F20" s="128" t="s">
        <v>29</v>
      </c>
      <c r="G20" s="129" t="s">
        <v>30</v>
      </c>
      <c r="H20" s="130" t="s">
        <v>31</v>
      </c>
      <c r="I20" s="131" t="s">
        <v>32</v>
      </c>
      <c r="J20" s="257"/>
      <c r="K20" s="243"/>
    </row>
    <row r="21" spans="1:28" x14ac:dyDescent="0.25">
      <c r="A21" s="157" t="s">
        <v>35</v>
      </c>
      <c r="B21" s="158">
        <v>4</v>
      </c>
      <c r="C21" s="159" t="s">
        <v>33</v>
      </c>
      <c r="D21" s="158" t="s">
        <v>34</v>
      </c>
      <c r="E21" s="194">
        <v>0</v>
      </c>
      <c r="F21" s="194">
        <v>0</v>
      </c>
      <c r="G21" s="156">
        <v>0</v>
      </c>
      <c r="H21" s="194">
        <v>0</v>
      </c>
      <c r="I21" s="194">
        <v>0</v>
      </c>
      <c r="J21" s="194">
        <v>0</v>
      </c>
      <c r="K21" s="194">
        <v>0</v>
      </c>
    </row>
    <row r="23" spans="1:28" ht="15.75" thickBot="1" x14ac:dyDescent="0.3"/>
    <row r="24" spans="1:28" x14ac:dyDescent="0.25">
      <c r="A24" s="284" t="s">
        <v>41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28" x14ac:dyDescent="0.25">
      <c r="A25" s="241" t="s">
        <v>20</v>
      </c>
      <c r="B25" s="241" t="s">
        <v>21</v>
      </c>
      <c r="C25" s="241" t="s">
        <v>22</v>
      </c>
      <c r="D25" s="241" t="s">
        <v>23</v>
      </c>
      <c r="E25" s="244" t="s">
        <v>24</v>
      </c>
      <c r="F25" s="245"/>
      <c r="G25" s="245"/>
      <c r="H25" s="245"/>
      <c r="I25" s="246"/>
      <c r="J25" s="127"/>
      <c r="K25" s="241" t="s">
        <v>25</v>
      </c>
    </row>
    <row r="26" spans="1:28" x14ac:dyDescent="0.25">
      <c r="A26" s="242"/>
      <c r="B26" s="242"/>
      <c r="C26" s="242"/>
      <c r="D26" s="242"/>
      <c r="E26" s="247" t="s">
        <v>26</v>
      </c>
      <c r="F26" s="250" t="s">
        <v>27</v>
      </c>
      <c r="G26" s="251"/>
      <c r="H26" s="250" t="s">
        <v>28</v>
      </c>
      <c r="I26" s="254"/>
      <c r="J26" s="256" t="s">
        <v>37</v>
      </c>
      <c r="K26" s="242"/>
    </row>
    <row r="27" spans="1:28" x14ac:dyDescent="0.25">
      <c r="A27" s="242"/>
      <c r="B27" s="242"/>
      <c r="C27" s="242"/>
      <c r="D27" s="242"/>
      <c r="E27" s="248"/>
      <c r="F27" s="252"/>
      <c r="G27" s="253"/>
      <c r="H27" s="252"/>
      <c r="I27" s="255"/>
      <c r="J27" s="257"/>
      <c r="K27" s="242"/>
    </row>
    <row r="28" spans="1:28" ht="38.25" x14ac:dyDescent="0.25">
      <c r="A28" s="243"/>
      <c r="B28" s="243"/>
      <c r="C28" s="243"/>
      <c r="D28" s="243"/>
      <c r="E28" s="249"/>
      <c r="F28" s="128" t="s">
        <v>29</v>
      </c>
      <c r="G28" s="129" t="s">
        <v>30</v>
      </c>
      <c r="H28" s="130" t="s">
        <v>31</v>
      </c>
      <c r="I28" s="131" t="s">
        <v>32</v>
      </c>
      <c r="J28" s="257"/>
      <c r="K28" s="243"/>
    </row>
    <row r="29" spans="1:28" x14ac:dyDescent="0.25">
      <c r="A29" s="157" t="s">
        <v>35</v>
      </c>
      <c r="B29" s="158">
        <v>4</v>
      </c>
      <c r="C29" s="159" t="s">
        <v>33</v>
      </c>
      <c r="D29" s="158" t="s">
        <v>34</v>
      </c>
      <c r="E29" s="177">
        <v>0</v>
      </c>
      <c r="F29" s="177">
        <v>0</v>
      </c>
      <c r="G29" s="156">
        <v>0</v>
      </c>
      <c r="H29" s="177">
        <v>0</v>
      </c>
      <c r="I29" s="177">
        <v>0</v>
      </c>
      <c r="J29" s="177">
        <v>0</v>
      </c>
      <c r="K29" s="177">
        <v>0</v>
      </c>
    </row>
    <row r="31" spans="1:28" ht="15.75" thickBot="1" x14ac:dyDescent="0.3"/>
    <row r="32" spans="1:28" x14ac:dyDescent="0.25">
      <c r="A32" s="284" t="s">
        <v>42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x14ac:dyDescent="0.25">
      <c r="A33" s="241" t="s">
        <v>20</v>
      </c>
      <c r="B33" s="241" t="s">
        <v>21</v>
      </c>
      <c r="C33" s="241" t="s">
        <v>22</v>
      </c>
      <c r="D33" s="241" t="s">
        <v>23</v>
      </c>
      <c r="E33" s="244" t="s">
        <v>24</v>
      </c>
      <c r="F33" s="245"/>
      <c r="G33" s="245"/>
      <c r="H33" s="245"/>
      <c r="I33" s="246"/>
      <c r="J33" s="127"/>
      <c r="K33" s="241" t="s">
        <v>25</v>
      </c>
    </row>
    <row r="34" spans="1:11" x14ac:dyDescent="0.25">
      <c r="A34" s="242"/>
      <c r="B34" s="242"/>
      <c r="C34" s="242"/>
      <c r="D34" s="242"/>
      <c r="E34" s="247" t="s">
        <v>26</v>
      </c>
      <c r="F34" s="250" t="s">
        <v>27</v>
      </c>
      <c r="G34" s="251"/>
      <c r="H34" s="250" t="s">
        <v>28</v>
      </c>
      <c r="I34" s="254"/>
      <c r="J34" s="256" t="s">
        <v>37</v>
      </c>
      <c r="K34" s="242"/>
    </row>
    <row r="35" spans="1:11" x14ac:dyDescent="0.25">
      <c r="A35" s="242"/>
      <c r="B35" s="242"/>
      <c r="C35" s="242"/>
      <c r="D35" s="242"/>
      <c r="E35" s="248"/>
      <c r="F35" s="252"/>
      <c r="G35" s="253"/>
      <c r="H35" s="252"/>
      <c r="I35" s="255"/>
      <c r="J35" s="257"/>
      <c r="K35" s="242"/>
    </row>
    <row r="36" spans="1:11" ht="38.25" x14ac:dyDescent="0.25">
      <c r="A36" s="243"/>
      <c r="B36" s="243"/>
      <c r="C36" s="243"/>
      <c r="D36" s="243"/>
      <c r="E36" s="249"/>
      <c r="F36" s="128" t="s">
        <v>29</v>
      </c>
      <c r="G36" s="129" t="s">
        <v>30</v>
      </c>
      <c r="H36" s="130" t="s">
        <v>31</v>
      </c>
      <c r="I36" s="131" t="s">
        <v>32</v>
      </c>
      <c r="J36" s="257"/>
      <c r="K36" s="243"/>
    </row>
    <row r="37" spans="1:11" x14ac:dyDescent="0.25">
      <c r="A37" s="157" t="s">
        <v>35</v>
      </c>
      <c r="B37" s="158">
        <v>4</v>
      </c>
      <c r="C37" s="159" t="s">
        <v>33</v>
      </c>
      <c r="D37" s="158" t="s">
        <v>34</v>
      </c>
      <c r="E37" s="177">
        <v>0</v>
      </c>
      <c r="F37" s="177">
        <v>0</v>
      </c>
      <c r="G37" s="156">
        <v>0</v>
      </c>
      <c r="H37" s="177">
        <v>0</v>
      </c>
      <c r="I37" s="177">
        <v>0</v>
      </c>
      <c r="J37" s="177">
        <v>0</v>
      </c>
      <c r="K37" s="177">
        <v>0</v>
      </c>
    </row>
    <row r="39" spans="1:11" ht="15.75" thickBot="1" x14ac:dyDescent="0.3"/>
    <row r="40" spans="1:11" x14ac:dyDescent="0.25">
      <c r="A40" s="284" t="s">
        <v>43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6"/>
    </row>
    <row r="41" spans="1:11" x14ac:dyDescent="0.25">
      <c r="A41" s="241" t="s">
        <v>20</v>
      </c>
      <c r="B41" s="241" t="s">
        <v>21</v>
      </c>
      <c r="C41" s="241" t="s">
        <v>22</v>
      </c>
      <c r="D41" s="241" t="s">
        <v>23</v>
      </c>
      <c r="E41" s="244" t="s">
        <v>24</v>
      </c>
      <c r="F41" s="245"/>
      <c r="G41" s="245"/>
      <c r="H41" s="245"/>
      <c r="I41" s="246"/>
      <c r="J41" s="127"/>
      <c r="K41" s="241" t="s">
        <v>25</v>
      </c>
    </row>
    <row r="42" spans="1:11" x14ac:dyDescent="0.25">
      <c r="A42" s="242"/>
      <c r="B42" s="242"/>
      <c r="C42" s="242"/>
      <c r="D42" s="242"/>
      <c r="E42" s="247" t="s">
        <v>26</v>
      </c>
      <c r="F42" s="250" t="s">
        <v>27</v>
      </c>
      <c r="G42" s="251"/>
      <c r="H42" s="250" t="s">
        <v>28</v>
      </c>
      <c r="I42" s="254"/>
      <c r="J42" s="256" t="s">
        <v>37</v>
      </c>
      <c r="K42" s="242"/>
    </row>
    <row r="43" spans="1:11" x14ac:dyDescent="0.25">
      <c r="A43" s="242"/>
      <c r="B43" s="242"/>
      <c r="C43" s="242"/>
      <c r="D43" s="242"/>
      <c r="E43" s="248"/>
      <c r="F43" s="252"/>
      <c r="G43" s="253"/>
      <c r="H43" s="252"/>
      <c r="I43" s="255"/>
      <c r="J43" s="257"/>
      <c r="K43" s="242"/>
    </row>
    <row r="44" spans="1:11" ht="38.25" x14ac:dyDescent="0.25">
      <c r="A44" s="243"/>
      <c r="B44" s="243"/>
      <c r="C44" s="243"/>
      <c r="D44" s="243"/>
      <c r="E44" s="249"/>
      <c r="F44" s="128" t="s">
        <v>29</v>
      </c>
      <c r="G44" s="129" t="s">
        <v>30</v>
      </c>
      <c r="H44" s="130" t="s">
        <v>31</v>
      </c>
      <c r="I44" s="131" t="s">
        <v>32</v>
      </c>
      <c r="J44" s="257"/>
      <c r="K44" s="243"/>
    </row>
    <row r="45" spans="1:11" x14ac:dyDescent="0.25">
      <c r="A45" s="157" t="s">
        <v>35</v>
      </c>
      <c r="B45" s="158">
        <v>4</v>
      </c>
      <c r="C45" s="159" t="s">
        <v>33</v>
      </c>
      <c r="D45" s="158" t="s">
        <v>34</v>
      </c>
      <c r="E45" s="177">
        <v>0</v>
      </c>
      <c r="F45" s="177">
        <v>0</v>
      </c>
      <c r="G45" s="156">
        <v>0</v>
      </c>
      <c r="H45" s="177">
        <v>0</v>
      </c>
      <c r="I45" s="177">
        <v>0</v>
      </c>
      <c r="J45" s="177">
        <v>0</v>
      </c>
      <c r="K45" s="177">
        <v>0</v>
      </c>
    </row>
    <row r="47" spans="1:11" ht="15.75" thickBot="1" x14ac:dyDescent="0.3"/>
    <row r="48" spans="1:11" x14ac:dyDescent="0.25">
      <c r="A48" s="284" t="s">
        <v>44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6"/>
    </row>
    <row r="49" spans="1:16" x14ac:dyDescent="0.25">
      <c r="A49" s="241" t="s">
        <v>20</v>
      </c>
      <c r="B49" s="241" t="s">
        <v>21</v>
      </c>
      <c r="C49" s="241" t="s">
        <v>22</v>
      </c>
      <c r="D49" s="241" t="s">
        <v>23</v>
      </c>
      <c r="E49" s="244" t="s">
        <v>24</v>
      </c>
      <c r="F49" s="245"/>
      <c r="G49" s="245"/>
      <c r="H49" s="245"/>
      <c r="I49" s="246"/>
      <c r="J49" s="127"/>
      <c r="K49" s="241" t="s">
        <v>25</v>
      </c>
    </row>
    <row r="50" spans="1:16" x14ac:dyDescent="0.25">
      <c r="A50" s="242"/>
      <c r="B50" s="242"/>
      <c r="C50" s="242"/>
      <c r="D50" s="242"/>
      <c r="E50" s="247" t="s">
        <v>26</v>
      </c>
      <c r="F50" s="250" t="s">
        <v>27</v>
      </c>
      <c r="G50" s="251"/>
      <c r="H50" s="250" t="s">
        <v>28</v>
      </c>
      <c r="I50" s="254"/>
      <c r="J50" s="256" t="s">
        <v>37</v>
      </c>
      <c r="K50" s="242"/>
    </row>
    <row r="51" spans="1:16" x14ac:dyDescent="0.25">
      <c r="A51" s="242"/>
      <c r="B51" s="242"/>
      <c r="C51" s="242"/>
      <c r="D51" s="242"/>
      <c r="E51" s="248"/>
      <c r="F51" s="252"/>
      <c r="G51" s="253"/>
      <c r="H51" s="252"/>
      <c r="I51" s="255"/>
      <c r="J51" s="257"/>
      <c r="K51" s="242"/>
    </row>
    <row r="52" spans="1:16" ht="38.25" x14ac:dyDescent="0.25">
      <c r="A52" s="243"/>
      <c r="B52" s="243"/>
      <c r="C52" s="243"/>
      <c r="D52" s="243"/>
      <c r="E52" s="249"/>
      <c r="F52" s="128" t="s">
        <v>29</v>
      </c>
      <c r="G52" s="129" t="s">
        <v>30</v>
      </c>
      <c r="H52" s="130" t="s">
        <v>31</v>
      </c>
      <c r="I52" s="131" t="s">
        <v>32</v>
      </c>
      <c r="J52" s="257"/>
      <c r="K52" s="243"/>
    </row>
    <row r="53" spans="1:16" x14ac:dyDescent="0.25">
      <c r="A53" s="157" t="s">
        <v>35</v>
      </c>
      <c r="B53" s="158">
        <v>4</v>
      </c>
      <c r="C53" s="159" t="s">
        <v>33</v>
      </c>
      <c r="D53" s="158" t="s">
        <v>34</v>
      </c>
      <c r="E53" s="229">
        <v>16951292.640000001</v>
      </c>
      <c r="F53" s="229">
        <v>16103728</v>
      </c>
      <c r="G53" s="156">
        <v>0</v>
      </c>
      <c r="H53" s="177">
        <f>E53-F53</f>
        <v>847564.6400000006</v>
      </c>
      <c r="I53" s="177">
        <v>0</v>
      </c>
      <c r="J53" s="177">
        <v>0</v>
      </c>
      <c r="K53" s="177">
        <v>0</v>
      </c>
      <c r="P53" s="132"/>
    </row>
    <row r="54" spans="1:16" x14ac:dyDescent="0.25">
      <c r="E54" s="11"/>
      <c r="F54" s="11"/>
      <c r="H54" s="230"/>
    </row>
    <row r="55" spans="1:16" ht="15.75" thickBot="1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1:16" x14ac:dyDescent="0.25">
      <c r="A56" s="284" t="s">
        <v>45</v>
      </c>
      <c r="B56" s="285"/>
      <c r="C56" s="285"/>
      <c r="D56" s="285"/>
      <c r="E56" s="285"/>
      <c r="F56" s="285"/>
      <c r="G56" s="285"/>
      <c r="H56" s="285"/>
      <c r="I56" s="285"/>
      <c r="J56" s="285"/>
      <c r="K56" s="286"/>
    </row>
    <row r="57" spans="1:16" x14ac:dyDescent="0.25">
      <c r="A57" s="241" t="s">
        <v>20</v>
      </c>
      <c r="B57" s="241" t="s">
        <v>21</v>
      </c>
      <c r="C57" s="241" t="s">
        <v>22</v>
      </c>
      <c r="D57" s="241" t="s">
        <v>23</v>
      </c>
      <c r="E57" s="244" t="s">
        <v>24</v>
      </c>
      <c r="F57" s="245"/>
      <c r="G57" s="245"/>
      <c r="H57" s="245"/>
      <c r="I57" s="246"/>
      <c r="J57" s="127"/>
      <c r="K57" s="241" t="s">
        <v>25</v>
      </c>
    </row>
    <row r="58" spans="1:16" x14ac:dyDescent="0.25">
      <c r="A58" s="242"/>
      <c r="B58" s="242"/>
      <c r="C58" s="242"/>
      <c r="D58" s="242"/>
      <c r="E58" s="247" t="s">
        <v>26</v>
      </c>
      <c r="F58" s="250" t="s">
        <v>27</v>
      </c>
      <c r="G58" s="251"/>
      <c r="H58" s="250" t="s">
        <v>28</v>
      </c>
      <c r="I58" s="254"/>
      <c r="J58" s="256" t="s">
        <v>37</v>
      </c>
      <c r="K58" s="242"/>
    </row>
    <row r="59" spans="1:16" x14ac:dyDescent="0.25">
      <c r="A59" s="242"/>
      <c r="B59" s="242"/>
      <c r="C59" s="242"/>
      <c r="D59" s="242"/>
      <c r="E59" s="248"/>
      <c r="F59" s="252"/>
      <c r="G59" s="253"/>
      <c r="H59" s="252"/>
      <c r="I59" s="255"/>
      <c r="J59" s="257"/>
      <c r="K59" s="242"/>
    </row>
    <row r="60" spans="1:16" ht="38.25" x14ac:dyDescent="0.25">
      <c r="A60" s="243"/>
      <c r="B60" s="243"/>
      <c r="C60" s="243"/>
      <c r="D60" s="243"/>
      <c r="E60" s="249"/>
      <c r="F60" s="128" t="s">
        <v>29</v>
      </c>
      <c r="G60" s="129" t="s">
        <v>30</v>
      </c>
      <c r="H60" s="130" t="s">
        <v>31</v>
      </c>
      <c r="I60" s="131" t="s">
        <v>32</v>
      </c>
      <c r="J60" s="257"/>
      <c r="K60" s="243"/>
    </row>
    <row r="61" spans="1:16" x14ac:dyDescent="0.25">
      <c r="A61" s="157" t="s">
        <v>35</v>
      </c>
      <c r="B61" s="158">
        <v>4</v>
      </c>
      <c r="C61" s="159" t="s">
        <v>33</v>
      </c>
      <c r="D61" s="158" t="s">
        <v>34</v>
      </c>
      <c r="E61" s="229">
        <v>6300000</v>
      </c>
      <c r="F61" s="229">
        <v>5985000</v>
      </c>
      <c r="G61" s="156">
        <v>0</v>
      </c>
      <c r="H61" s="177">
        <f>E61-F61</f>
        <v>315000</v>
      </c>
      <c r="I61" s="177">
        <v>0</v>
      </c>
      <c r="J61" s="177">
        <v>0</v>
      </c>
      <c r="K61" s="177">
        <v>0</v>
      </c>
      <c r="M61" s="132"/>
    </row>
    <row r="62" spans="1:16" x14ac:dyDescent="0.25">
      <c r="E62" s="11"/>
      <c r="F62" s="11"/>
      <c r="H62" s="230"/>
    </row>
    <row r="63" spans="1:16" ht="15.75" thickBot="1" x14ac:dyDescent="0.3"/>
    <row r="64" spans="1:16" x14ac:dyDescent="0.25">
      <c r="A64" s="284" t="s">
        <v>46</v>
      </c>
      <c r="B64" s="285"/>
      <c r="C64" s="285"/>
      <c r="D64" s="285"/>
      <c r="E64" s="285"/>
      <c r="F64" s="285"/>
      <c r="G64" s="285"/>
      <c r="H64" s="285"/>
      <c r="I64" s="285"/>
      <c r="J64" s="285"/>
      <c r="K64" s="286"/>
    </row>
    <row r="65" spans="1:26" x14ac:dyDescent="0.25">
      <c r="A65" s="241" t="s">
        <v>20</v>
      </c>
      <c r="B65" s="241" t="s">
        <v>21</v>
      </c>
      <c r="C65" s="241" t="s">
        <v>22</v>
      </c>
      <c r="D65" s="241" t="s">
        <v>23</v>
      </c>
      <c r="E65" s="244" t="s">
        <v>24</v>
      </c>
      <c r="F65" s="245"/>
      <c r="G65" s="245"/>
      <c r="H65" s="245"/>
      <c r="I65" s="246"/>
      <c r="J65" s="127"/>
      <c r="K65" s="241" t="s">
        <v>25</v>
      </c>
    </row>
    <row r="66" spans="1:26" x14ac:dyDescent="0.25">
      <c r="A66" s="242"/>
      <c r="B66" s="242"/>
      <c r="C66" s="242"/>
      <c r="D66" s="242"/>
      <c r="E66" s="247" t="s">
        <v>26</v>
      </c>
      <c r="F66" s="250" t="s">
        <v>27</v>
      </c>
      <c r="G66" s="251"/>
      <c r="H66" s="250" t="s">
        <v>28</v>
      </c>
      <c r="I66" s="254"/>
      <c r="J66" s="256" t="s">
        <v>36</v>
      </c>
      <c r="K66" s="242"/>
    </row>
    <row r="67" spans="1:26" x14ac:dyDescent="0.25">
      <c r="A67" s="242"/>
      <c r="B67" s="242"/>
      <c r="C67" s="242"/>
      <c r="D67" s="242"/>
      <c r="E67" s="248"/>
      <c r="F67" s="252"/>
      <c r="G67" s="253"/>
      <c r="H67" s="252"/>
      <c r="I67" s="255"/>
      <c r="J67" s="257"/>
      <c r="K67" s="242"/>
      <c r="S67" s="217"/>
      <c r="T67" s="218" t="s">
        <v>90</v>
      </c>
      <c r="U67" s="219" t="s">
        <v>92</v>
      </c>
      <c r="V67" s="219" t="s">
        <v>93</v>
      </c>
      <c r="W67" s="219"/>
      <c r="X67" s="218" t="s">
        <v>91</v>
      </c>
      <c r="Y67" s="219" t="s">
        <v>94</v>
      </c>
      <c r="Z67" s="220" t="s">
        <v>93</v>
      </c>
    </row>
    <row r="68" spans="1:26" ht="38.25" x14ac:dyDescent="0.25">
      <c r="A68" s="243"/>
      <c r="B68" s="243"/>
      <c r="C68" s="243"/>
      <c r="D68" s="243"/>
      <c r="E68" s="249"/>
      <c r="F68" s="128" t="s">
        <v>29</v>
      </c>
      <c r="G68" s="129" t="s">
        <v>30</v>
      </c>
      <c r="H68" s="130" t="s">
        <v>31</v>
      </c>
      <c r="I68" s="131" t="s">
        <v>32</v>
      </c>
      <c r="J68" s="257"/>
      <c r="K68" s="243"/>
      <c r="S68" s="221">
        <v>2016</v>
      </c>
      <c r="T68" s="203">
        <f>E13</f>
        <v>0</v>
      </c>
      <c r="U68" s="203">
        <f t="shared" ref="U68:U76" si="0">T68/100*95</f>
        <v>0</v>
      </c>
      <c r="V68" s="203">
        <f t="shared" ref="V68:V76" si="1">T68/100*5</f>
        <v>0</v>
      </c>
      <c r="W68" s="204"/>
      <c r="X68" s="204">
        <f>F13</f>
        <v>0</v>
      </c>
      <c r="Y68" s="204">
        <f t="shared" ref="Y68:Y76" si="2">X68/95*100</f>
        <v>0</v>
      </c>
      <c r="Z68" s="222">
        <f t="shared" ref="Z68:Z76" si="3">X68/95*5</f>
        <v>0</v>
      </c>
    </row>
    <row r="69" spans="1:26" x14ac:dyDescent="0.25">
      <c r="A69" s="157" t="s">
        <v>35</v>
      </c>
      <c r="B69" s="158">
        <v>4</v>
      </c>
      <c r="C69" s="159" t="s">
        <v>33</v>
      </c>
      <c r="D69" s="158" t="s">
        <v>34</v>
      </c>
      <c r="E69" s="177">
        <v>0</v>
      </c>
      <c r="F69" s="177">
        <v>0</v>
      </c>
      <c r="G69" s="156">
        <v>0</v>
      </c>
      <c r="H69" s="177">
        <v>0</v>
      </c>
      <c r="I69" s="177">
        <v>0</v>
      </c>
      <c r="J69" s="177">
        <v>0</v>
      </c>
      <c r="K69" s="177">
        <v>0</v>
      </c>
      <c r="M69" s="133"/>
      <c r="N69" s="133"/>
      <c r="S69" s="221">
        <v>2017</v>
      </c>
      <c r="T69" s="203">
        <f>E21</f>
        <v>0</v>
      </c>
      <c r="U69" s="203">
        <f t="shared" si="0"/>
        <v>0</v>
      </c>
      <c r="V69" s="203">
        <f t="shared" si="1"/>
        <v>0</v>
      </c>
      <c r="W69" s="204"/>
      <c r="X69" s="204">
        <f>F21</f>
        <v>0</v>
      </c>
      <c r="Y69" s="204">
        <f t="shared" si="2"/>
        <v>0</v>
      </c>
      <c r="Z69" s="222">
        <f t="shared" si="3"/>
        <v>0</v>
      </c>
    </row>
    <row r="70" spans="1:26" x14ac:dyDescent="0.25">
      <c r="S70" s="221">
        <v>2018</v>
      </c>
      <c r="T70" s="203">
        <f>E29</f>
        <v>0</v>
      </c>
      <c r="U70" s="203">
        <f t="shared" si="0"/>
        <v>0</v>
      </c>
      <c r="V70" s="203">
        <f t="shared" si="1"/>
        <v>0</v>
      </c>
      <c r="W70" s="204"/>
      <c r="X70" s="204">
        <f>F29</f>
        <v>0</v>
      </c>
      <c r="Y70" s="204">
        <f t="shared" si="2"/>
        <v>0</v>
      </c>
      <c r="Z70" s="222">
        <f t="shared" si="3"/>
        <v>0</v>
      </c>
    </row>
    <row r="71" spans="1:26" x14ac:dyDescent="0.25">
      <c r="S71" s="221">
        <v>2019</v>
      </c>
      <c r="T71" s="203">
        <f>E37</f>
        <v>0</v>
      </c>
      <c r="U71" s="203">
        <f t="shared" si="0"/>
        <v>0</v>
      </c>
      <c r="V71" s="203">
        <f t="shared" si="1"/>
        <v>0</v>
      </c>
      <c r="W71" s="204"/>
      <c r="X71" s="204">
        <f>F37</f>
        <v>0</v>
      </c>
      <c r="Y71" s="204">
        <f t="shared" si="2"/>
        <v>0</v>
      </c>
      <c r="Z71" s="222">
        <f t="shared" si="3"/>
        <v>0</v>
      </c>
    </row>
    <row r="72" spans="1:26" ht="15.75" thickBot="1" x14ac:dyDescent="0.3">
      <c r="S72" s="221">
        <v>2020</v>
      </c>
      <c r="T72" s="203">
        <f>E45</f>
        <v>0</v>
      </c>
      <c r="U72" s="203">
        <f t="shared" si="0"/>
        <v>0</v>
      </c>
      <c r="V72" s="203">
        <f t="shared" si="1"/>
        <v>0</v>
      </c>
      <c r="W72" s="204"/>
      <c r="X72" s="204">
        <f>F45</f>
        <v>0</v>
      </c>
      <c r="Y72" s="204">
        <f t="shared" si="2"/>
        <v>0</v>
      </c>
      <c r="Z72" s="222">
        <f t="shared" si="3"/>
        <v>0</v>
      </c>
    </row>
    <row r="73" spans="1:26" ht="15.75" thickBot="1" x14ac:dyDescent="0.3">
      <c r="A73" s="261" t="s">
        <v>47</v>
      </c>
      <c r="B73" s="262"/>
      <c r="C73" s="262"/>
      <c r="D73" s="262"/>
      <c r="E73" s="262"/>
      <c r="F73" s="262"/>
      <c r="G73" s="262"/>
      <c r="H73" s="262"/>
      <c r="I73" s="262"/>
      <c r="J73" s="262"/>
      <c r="K73" s="263"/>
      <c r="S73" s="221">
        <v>2021</v>
      </c>
      <c r="T73" s="203">
        <f>E53</f>
        <v>16951292.640000001</v>
      </c>
      <c r="U73" s="203">
        <f t="shared" si="0"/>
        <v>16103728.007999999</v>
      </c>
      <c r="V73" s="203">
        <f t="shared" si="1"/>
        <v>847564.63199999998</v>
      </c>
      <c r="W73" s="204"/>
      <c r="X73" s="204">
        <f>F53</f>
        <v>16103728</v>
      </c>
      <c r="Y73" s="204">
        <f t="shared" si="2"/>
        <v>16951292.631578945</v>
      </c>
      <c r="Z73" s="222">
        <f t="shared" si="3"/>
        <v>847564.6315789473</v>
      </c>
    </row>
    <row r="74" spans="1:26" ht="15.75" thickTop="1" x14ac:dyDescent="0.25">
      <c r="A74" s="267" t="s">
        <v>20</v>
      </c>
      <c r="B74" s="270" t="s">
        <v>21</v>
      </c>
      <c r="C74" s="270" t="s">
        <v>22</v>
      </c>
      <c r="D74" s="270" t="s">
        <v>23</v>
      </c>
      <c r="E74" s="272" t="s">
        <v>24</v>
      </c>
      <c r="F74" s="273"/>
      <c r="G74" s="273"/>
      <c r="H74" s="273"/>
      <c r="I74" s="274"/>
      <c r="J74" s="178"/>
      <c r="K74" s="264" t="s">
        <v>25</v>
      </c>
      <c r="S74" s="221">
        <v>2022</v>
      </c>
      <c r="T74" s="203">
        <f>E61</f>
        <v>6300000</v>
      </c>
      <c r="U74" s="203">
        <f t="shared" si="0"/>
        <v>5985000</v>
      </c>
      <c r="V74" s="203">
        <f t="shared" si="1"/>
        <v>315000</v>
      </c>
      <c r="W74" s="204"/>
      <c r="X74" s="204">
        <f>F61</f>
        <v>5985000</v>
      </c>
      <c r="Y74" s="204">
        <f t="shared" si="2"/>
        <v>6300000</v>
      </c>
      <c r="Z74" s="222">
        <f t="shared" si="3"/>
        <v>315000</v>
      </c>
    </row>
    <row r="75" spans="1:26" x14ac:dyDescent="0.25">
      <c r="A75" s="268"/>
      <c r="B75" s="242"/>
      <c r="C75" s="242"/>
      <c r="D75" s="242"/>
      <c r="E75" s="275" t="s">
        <v>26</v>
      </c>
      <c r="F75" s="278" t="s">
        <v>27</v>
      </c>
      <c r="G75" s="279"/>
      <c r="H75" s="278" t="s">
        <v>28</v>
      </c>
      <c r="I75" s="282"/>
      <c r="J75" s="258" t="s">
        <v>37</v>
      </c>
      <c r="K75" s="265"/>
      <c r="S75" s="221">
        <v>2023</v>
      </c>
      <c r="T75" s="203">
        <f>E69</f>
        <v>0</v>
      </c>
      <c r="U75" s="203">
        <f t="shared" si="0"/>
        <v>0</v>
      </c>
      <c r="V75" s="203">
        <f t="shared" si="1"/>
        <v>0</v>
      </c>
      <c r="W75" s="204"/>
      <c r="X75" s="204">
        <f>F69</f>
        <v>0</v>
      </c>
      <c r="Y75" s="204">
        <f t="shared" si="2"/>
        <v>0</v>
      </c>
      <c r="Z75" s="222">
        <f t="shared" si="3"/>
        <v>0</v>
      </c>
    </row>
    <row r="76" spans="1:26" x14ac:dyDescent="0.25">
      <c r="A76" s="268"/>
      <c r="B76" s="242"/>
      <c r="C76" s="242"/>
      <c r="D76" s="242"/>
      <c r="E76" s="276"/>
      <c r="F76" s="280"/>
      <c r="G76" s="281"/>
      <c r="H76" s="280"/>
      <c r="I76" s="283"/>
      <c r="J76" s="259"/>
      <c r="K76" s="265"/>
      <c r="S76" s="223" t="s">
        <v>19</v>
      </c>
      <c r="T76" s="205">
        <f>E78</f>
        <v>23251292.640000001</v>
      </c>
      <c r="U76" s="205">
        <f t="shared" si="0"/>
        <v>22088728.008000001</v>
      </c>
      <c r="V76" s="205">
        <f t="shared" si="1"/>
        <v>1162564.632</v>
      </c>
      <c r="W76" s="206"/>
      <c r="X76" s="206">
        <f>F78</f>
        <v>22088728</v>
      </c>
      <c r="Y76" s="206">
        <f t="shared" si="2"/>
        <v>23251292.631578945</v>
      </c>
      <c r="Z76" s="224">
        <f t="shared" si="3"/>
        <v>1162564.6315789474</v>
      </c>
    </row>
    <row r="77" spans="1:26" ht="39" thickBot="1" x14ac:dyDescent="0.3">
      <c r="A77" s="269"/>
      <c r="B77" s="271"/>
      <c r="C77" s="271"/>
      <c r="D77" s="271"/>
      <c r="E77" s="277"/>
      <c r="F77" s="179" t="s">
        <v>29</v>
      </c>
      <c r="G77" s="180" t="s">
        <v>30</v>
      </c>
      <c r="H77" s="181" t="s">
        <v>31</v>
      </c>
      <c r="I77" s="182" t="s">
        <v>32</v>
      </c>
      <c r="J77" s="260"/>
      <c r="K77" s="266"/>
    </row>
    <row r="78" spans="1:26" ht="16.5" thickTop="1" thickBot="1" x14ac:dyDescent="0.3">
      <c r="A78" s="183" t="s">
        <v>35</v>
      </c>
      <c r="B78" s="184">
        <v>4</v>
      </c>
      <c r="C78" s="185" t="s">
        <v>33</v>
      </c>
      <c r="D78" s="184" t="s">
        <v>34</v>
      </c>
      <c r="E78" s="160">
        <f>E13+E21+E29+E37+E45+E53+E61+E69</f>
        <v>23251292.640000001</v>
      </c>
      <c r="F78" s="160">
        <f>F13+F21+F29+F37+F45+F53+F61+F69</f>
        <v>22088728</v>
      </c>
      <c r="G78" s="98">
        <v>0</v>
      </c>
      <c r="H78" s="231">
        <f>H13+H21+H29+H37+H45+H53+H61+H69</f>
        <v>1162564.6400000006</v>
      </c>
      <c r="I78" s="160">
        <f>I13+I21+I29+I37+I45+I53+I61+I69</f>
        <v>0</v>
      </c>
      <c r="J78" s="161">
        <f>J13+J21+J29+J37+J45+J53+J61+J69</f>
        <v>0</v>
      </c>
      <c r="K78" s="162">
        <f>K13+K21+K29+K37+K45+K53+K61+K69</f>
        <v>0</v>
      </c>
    </row>
    <row r="79" spans="1:26" ht="30" customHeight="1" thickTop="1" x14ac:dyDescent="0.25">
      <c r="E79" s="240" t="s">
        <v>68</v>
      </c>
      <c r="F79" s="240"/>
      <c r="G79" s="240"/>
      <c r="H79" s="240"/>
      <c r="I79" s="240"/>
      <c r="J79" s="240"/>
      <c r="K79" s="240"/>
    </row>
    <row r="81" spans="5:8" x14ac:dyDescent="0.25">
      <c r="E81" s="188" t="s">
        <v>52</v>
      </c>
    </row>
    <row r="82" spans="5:8" x14ac:dyDescent="0.25">
      <c r="E82" s="188" t="s">
        <v>72</v>
      </c>
    </row>
    <row r="83" spans="5:8" x14ac:dyDescent="0.25">
      <c r="H83" s="132"/>
    </row>
  </sheetData>
  <sheetProtection algorithmName="SHA-512" hashValue="dw+EWz6hPfkmzMD+WBrQo768DxqEj6AxW6Y9mvAmNrKmU2mIPLAoha8QUh6vZnEVReXeOwXZPrtueJK5NQ3WVg==" saltValue="ruFSr1WVDoaXGbWOdvtXwA==" spinCount="100000" sheet="1" formatCells="0" formatColumns="0" formatRows="0"/>
  <mergeCells count="110">
    <mergeCell ref="E2:G2"/>
    <mergeCell ref="E3:G3"/>
    <mergeCell ref="E4:G4"/>
    <mergeCell ref="E5:G5"/>
    <mergeCell ref="A8:K8"/>
    <mergeCell ref="A9:A12"/>
    <mergeCell ref="B9:B12"/>
    <mergeCell ref="C9:C12"/>
    <mergeCell ref="D9:D12"/>
    <mergeCell ref="E9:I9"/>
    <mergeCell ref="K9:K12"/>
    <mergeCell ref="E10:E12"/>
    <mergeCell ref="F10:G11"/>
    <mergeCell ref="H10:I11"/>
    <mergeCell ref="J10:J12"/>
    <mergeCell ref="A2:D2"/>
    <mergeCell ref="A4:D4"/>
    <mergeCell ref="A5:D5"/>
    <mergeCell ref="A3:D3"/>
    <mergeCell ref="I5:J5"/>
    <mergeCell ref="I4:J4"/>
    <mergeCell ref="A16:K16"/>
    <mergeCell ref="A17:A20"/>
    <mergeCell ref="B17:B20"/>
    <mergeCell ref="C17:C20"/>
    <mergeCell ref="D17:D20"/>
    <mergeCell ref="E17:I17"/>
    <mergeCell ref="K17:K20"/>
    <mergeCell ref="E18:E20"/>
    <mergeCell ref="F18:G19"/>
    <mergeCell ref="H18:I19"/>
    <mergeCell ref="J18:J20"/>
    <mergeCell ref="A24:K24"/>
    <mergeCell ref="A25:A28"/>
    <mergeCell ref="B25:B28"/>
    <mergeCell ref="C25:C28"/>
    <mergeCell ref="D25:D28"/>
    <mergeCell ref="E25:I25"/>
    <mergeCell ref="K25:K28"/>
    <mergeCell ref="E26:E28"/>
    <mergeCell ref="F26:G27"/>
    <mergeCell ref="H26:I27"/>
    <mergeCell ref="J26:J28"/>
    <mergeCell ref="A32:K32"/>
    <mergeCell ref="A33:A36"/>
    <mergeCell ref="B33:B36"/>
    <mergeCell ref="C33:C36"/>
    <mergeCell ref="D33:D36"/>
    <mergeCell ref="E33:I33"/>
    <mergeCell ref="K33:K36"/>
    <mergeCell ref="E34:E36"/>
    <mergeCell ref="F34:G35"/>
    <mergeCell ref="H34:I35"/>
    <mergeCell ref="J34:J36"/>
    <mergeCell ref="A64:K64"/>
    <mergeCell ref="A40:K40"/>
    <mergeCell ref="A41:A44"/>
    <mergeCell ref="B41:B44"/>
    <mergeCell ref="C41:C44"/>
    <mergeCell ref="D41:D44"/>
    <mergeCell ref="E41:I41"/>
    <mergeCell ref="K41:K44"/>
    <mergeCell ref="E42:E44"/>
    <mergeCell ref="F42:G43"/>
    <mergeCell ref="H42:I43"/>
    <mergeCell ref="J42:J44"/>
    <mergeCell ref="A56:K56"/>
    <mergeCell ref="A57:A60"/>
    <mergeCell ref="B57:B60"/>
    <mergeCell ref="C57:C60"/>
    <mergeCell ref="D57:D60"/>
    <mergeCell ref="E57:I57"/>
    <mergeCell ref="K57:K60"/>
    <mergeCell ref="E58:E60"/>
    <mergeCell ref="F58:G59"/>
    <mergeCell ref="H58:I59"/>
    <mergeCell ref="J58:J60"/>
    <mergeCell ref="A48:K48"/>
    <mergeCell ref="A49:A52"/>
    <mergeCell ref="B49:B52"/>
    <mergeCell ref="C49:C52"/>
    <mergeCell ref="D49:D52"/>
    <mergeCell ref="E49:I49"/>
    <mergeCell ref="K49:K52"/>
    <mergeCell ref="E50:E52"/>
    <mergeCell ref="F50:G51"/>
    <mergeCell ref="H50:I51"/>
    <mergeCell ref="J50:J52"/>
    <mergeCell ref="E79:K79"/>
    <mergeCell ref="B65:B68"/>
    <mergeCell ref="C65:C68"/>
    <mergeCell ref="D65:D68"/>
    <mergeCell ref="E65:I65"/>
    <mergeCell ref="K65:K68"/>
    <mergeCell ref="E66:E68"/>
    <mergeCell ref="F66:G67"/>
    <mergeCell ref="H66:I67"/>
    <mergeCell ref="J66:J68"/>
    <mergeCell ref="J75:J77"/>
    <mergeCell ref="A73:K73"/>
    <mergeCell ref="K74:K77"/>
    <mergeCell ref="A74:A77"/>
    <mergeCell ref="B74:B77"/>
    <mergeCell ref="C74:C77"/>
    <mergeCell ref="D74:D77"/>
    <mergeCell ref="E74:I74"/>
    <mergeCell ref="E75:E77"/>
    <mergeCell ref="F75:G76"/>
    <mergeCell ref="H75:I76"/>
    <mergeCell ref="A65:A6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3"/>
  <sheetViews>
    <sheetView tabSelected="1" zoomScale="59" zoomScaleNormal="59" workbookViewId="0"/>
  </sheetViews>
  <sheetFormatPr defaultRowHeight="15" x14ac:dyDescent="0.25"/>
  <cols>
    <col min="1" max="2" width="16.42578125" style="1" customWidth="1"/>
    <col min="3" max="3" width="16.5703125" customWidth="1"/>
    <col min="4" max="4" width="20.85546875" customWidth="1"/>
    <col min="5" max="5" width="19" customWidth="1"/>
    <col min="6" max="6" width="21" customWidth="1"/>
    <col min="7" max="15" width="16.7109375" customWidth="1"/>
    <col min="16" max="16" width="16.5703125" customWidth="1"/>
    <col min="17" max="17" width="16.7109375" customWidth="1"/>
    <col min="18" max="18" width="17.28515625" customWidth="1"/>
    <col min="19" max="19" width="17.5703125" customWidth="1"/>
    <col min="20" max="21" width="17.140625" customWidth="1"/>
    <col min="22" max="25" width="16.7109375" customWidth="1"/>
    <col min="26" max="26" width="17.140625" customWidth="1"/>
    <col min="27" max="27" width="11.7109375" customWidth="1"/>
    <col min="28" max="28" width="11.5703125" customWidth="1"/>
    <col min="29" max="29" width="20.140625" customWidth="1"/>
    <col min="30" max="30" width="18" customWidth="1"/>
    <col min="31" max="31" width="16" customWidth="1"/>
  </cols>
  <sheetData>
    <row r="1" spans="1:69" ht="18.75" x14ac:dyDescent="0.3">
      <c r="A1" s="189" t="s">
        <v>64</v>
      </c>
      <c r="B1" s="2"/>
      <c r="C1" s="41" t="s">
        <v>59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 t="s">
        <v>63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.75" thickBot="1" x14ac:dyDescent="0.3">
      <c r="A2" s="2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x14ac:dyDescent="0.25">
      <c r="A3" s="2"/>
      <c r="B3" s="315" t="s">
        <v>38</v>
      </c>
      <c r="C3" s="316"/>
      <c r="D3" s="316"/>
      <c r="E3" s="316"/>
      <c r="F3" s="321" t="s">
        <v>102</v>
      </c>
      <c r="G3" s="322"/>
      <c r="H3" s="323"/>
      <c r="I3" s="2"/>
      <c r="J3" s="82" t="s">
        <v>50</v>
      </c>
      <c r="K3" s="83"/>
      <c r="L3" s="83"/>
      <c r="M3" s="83"/>
      <c r="N3" s="46"/>
      <c r="O3" s="46"/>
      <c r="P3" s="1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x14ac:dyDescent="0.25">
      <c r="A4" s="2"/>
      <c r="B4" s="317" t="s">
        <v>81</v>
      </c>
      <c r="C4" s="318"/>
      <c r="D4" s="318"/>
      <c r="E4" s="318"/>
      <c r="F4" s="324" t="s">
        <v>103</v>
      </c>
      <c r="G4" s="325"/>
      <c r="H4" s="326"/>
      <c r="I4" s="2"/>
      <c r="J4" s="82" t="s">
        <v>72</v>
      </c>
      <c r="K4" s="76"/>
      <c r="L4" s="76"/>
      <c r="M4" s="76"/>
      <c r="N4" s="46"/>
      <c r="O4" s="46"/>
      <c r="P4" s="1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x14ac:dyDescent="0.25">
      <c r="A5" s="2"/>
      <c r="B5" s="298" t="s">
        <v>55</v>
      </c>
      <c r="C5" s="299"/>
      <c r="D5" s="299"/>
      <c r="E5" s="299"/>
      <c r="F5" s="324">
        <v>9</v>
      </c>
      <c r="G5" s="325"/>
      <c r="H5" s="326"/>
      <c r="I5" s="2"/>
      <c r="J5" s="82" t="s">
        <v>58</v>
      </c>
      <c r="K5" s="76"/>
      <c r="L5" s="76"/>
      <c r="M5" s="76"/>
      <c r="N5" s="84"/>
      <c r="O5" s="7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1" customFormat="1" ht="15.75" thickBot="1" x14ac:dyDescent="0.3">
      <c r="A6" s="2"/>
      <c r="B6" s="300" t="s">
        <v>82</v>
      </c>
      <c r="C6" s="301"/>
      <c r="D6" s="301"/>
      <c r="E6" s="301"/>
      <c r="F6" s="293">
        <v>44327</v>
      </c>
      <c r="G6" s="327"/>
      <c r="H6" s="328"/>
      <c r="I6" s="2"/>
      <c r="J6" s="76"/>
      <c r="K6" s="76"/>
      <c r="L6" s="76"/>
      <c r="M6" s="76"/>
      <c r="N6" s="76"/>
      <c r="O6" s="7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1" customFormat="1" ht="15.75" thickBot="1" x14ac:dyDescent="0.3">
      <c r="A7" s="2"/>
      <c r="B7" s="174"/>
      <c r="C7" s="174"/>
      <c r="D7" s="174"/>
      <c r="E7" s="174"/>
      <c r="F7" s="175"/>
      <c r="G7" s="175"/>
      <c r="H7" s="175"/>
      <c r="I7" s="2"/>
      <c r="J7" s="76"/>
      <c r="K7" s="76"/>
      <c r="L7" s="76"/>
      <c r="M7" s="76"/>
      <c r="N7" s="76"/>
      <c r="O7" s="7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1" customFormat="1" ht="15.75" thickBot="1" x14ac:dyDescent="0.3">
      <c r="A8" s="2"/>
      <c r="B8" s="2"/>
      <c r="C8" s="5"/>
      <c r="D8" s="6"/>
      <c r="E8" s="6"/>
      <c r="F8" s="85"/>
      <c r="G8" s="176"/>
      <c r="H8" s="87" t="s">
        <v>18</v>
      </c>
      <c r="I8" s="88"/>
      <c r="J8" s="76"/>
      <c r="K8" s="76"/>
      <c r="L8" s="87"/>
      <c r="M8" s="88"/>
      <c r="N8" s="76"/>
      <c r="O8" s="7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75" thickBot="1" x14ac:dyDescent="0.3">
      <c r="A9" s="2"/>
      <c r="B9" s="2"/>
      <c r="C9" s="2"/>
      <c r="D9" s="2"/>
      <c r="E9" s="2"/>
      <c r="F9" s="313"/>
      <c r="G9" s="314"/>
      <c r="H9" s="89" t="s">
        <v>60</v>
      </c>
      <c r="I9" s="76"/>
      <c r="J9" s="76"/>
      <c r="K9" s="76"/>
      <c r="L9" s="89"/>
      <c r="M9" s="76"/>
      <c r="N9" s="76"/>
      <c r="O9" s="7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x14ac:dyDescent="0.25">
      <c r="A10" s="2"/>
      <c r="B10" s="2"/>
      <c r="C10" s="7"/>
      <c r="D10" s="7"/>
      <c r="E10" s="8"/>
      <c r="F10" s="8"/>
      <c r="G10" s="8"/>
      <c r="H10" s="8"/>
      <c r="I10" s="8"/>
      <c r="J10" s="76"/>
      <c r="K10" s="76"/>
      <c r="L10" s="76"/>
      <c r="M10" s="76"/>
      <c r="N10" s="76"/>
      <c r="O10" s="7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9.5" thickBot="1" x14ac:dyDescent="0.35">
      <c r="A11" s="2"/>
      <c r="B11" s="2"/>
      <c r="C11" s="42" t="s">
        <v>5</v>
      </c>
      <c r="D11" s="43"/>
      <c r="E11" s="44" t="s">
        <v>88</v>
      </c>
      <c r="F11" s="45"/>
      <c r="G11" s="45"/>
      <c r="H11" s="45"/>
      <c r="I11" s="45"/>
      <c r="J11" s="45"/>
      <c r="K11" s="46"/>
      <c r="L11" s="2"/>
      <c r="M11" s="173" t="s">
        <v>87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" customHeight="1" thickBot="1" x14ac:dyDescent="0.3">
      <c r="A12" s="2"/>
      <c r="B12" s="2"/>
      <c r="C12" s="333" t="s">
        <v>0</v>
      </c>
      <c r="D12" s="333" t="s">
        <v>66</v>
      </c>
      <c r="E12" s="347" t="s">
        <v>1</v>
      </c>
      <c r="F12" s="348"/>
      <c r="G12" s="349"/>
      <c r="H12" s="350" t="s">
        <v>2</v>
      </c>
      <c r="I12" s="345" t="s">
        <v>3</v>
      </c>
      <c r="J12" s="319" t="s">
        <v>11</v>
      </c>
      <c r="K12" s="343" t="s">
        <v>12</v>
      </c>
      <c r="L12" s="2"/>
      <c r="M12" s="341" t="s">
        <v>76</v>
      </c>
      <c r="N12" s="341"/>
      <c r="O12" s="341"/>
      <c r="P12" s="341"/>
      <c r="Q12" s="76"/>
      <c r="R12" s="341" t="s">
        <v>77</v>
      </c>
      <c r="S12" s="341"/>
      <c r="T12" s="341"/>
      <c r="U12" s="341"/>
      <c r="V12" s="2"/>
      <c r="W12" s="339"/>
      <c r="X12" s="340"/>
      <c r="Y12" s="340"/>
      <c r="Z12" s="340"/>
      <c r="AA12" s="122"/>
      <c r="AB12" s="339"/>
      <c r="AC12" s="340"/>
      <c r="AD12" s="340"/>
      <c r="AE12" s="340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50.25" customHeight="1" thickBot="1" x14ac:dyDescent="0.3">
      <c r="A13" s="2"/>
      <c r="B13" s="2"/>
      <c r="C13" s="334"/>
      <c r="D13" s="334"/>
      <c r="E13" s="138" t="s">
        <v>67</v>
      </c>
      <c r="F13" s="137" t="s">
        <v>6</v>
      </c>
      <c r="G13" s="137" t="s">
        <v>7</v>
      </c>
      <c r="H13" s="351"/>
      <c r="I13" s="346"/>
      <c r="J13" s="320"/>
      <c r="K13" s="344" t="s">
        <v>12</v>
      </c>
      <c r="L13" s="2"/>
      <c r="M13" s="148" t="s">
        <v>13</v>
      </c>
      <c r="N13" s="149" t="s">
        <v>15</v>
      </c>
      <c r="O13" s="149" t="s">
        <v>16</v>
      </c>
      <c r="P13" s="150" t="s">
        <v>17</v>
      </c>
      <c r="Q13" s="76"/>
      <c r="R13" s="148" t="s">
        <v>13</v>
      </c>
      <c r="S13" s="149" t="s">
        <v>15</v>
      </c>
      <c r="T13" s="149" t="s">
        <v>16</v>
      </c>
      <c r="U13" s="150" t="s">
        <v>80</v>
      </c>
      <c r="V13" s="2"/>
      <c r="W13" s="123"/>
      <c r="X13" s="123"/>
      <c r="Y13" s="123"/>
      <c r="Z13" s="123"/>
      <c r="AA13" s="122"/>
      <c r="AB13" s="123"/>
      <c r="AC13" s="123"/>
      <c r="AD13" s="123"/>
      <c r="AE13" s="123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x14ac:dyDescent="0.25">
      <c r="A14" s="2"/>
      <c r="B14" s="2"/>
      <c r="C14" s="99">
        <v>2016</v>
      </c>
      <c r="D14" s="195">
        <v>0</v>
      </c>
      <c r="E14" s="195">
        <v>0</v>
      </c>
      <c r="F14" s="100">
        <f>IFERROR(E14/D14*100,0)</f>
        <v>0</v>
      </c>
      <c r="G14" s="170"/>
      <c r="H14" s="101">
        <f>IFERROR(E14/$E$22*100,0)</f>
        <v>0</v>
      </c>
      <c r="I14" s="102">
        <f>IFERROR(E14/$E$22*100,0)</f>
        <v>0</v>
      </c>
      <c r="J14" s="103"/>
      <c r="K14" s="104" t="b">
        <f>IFERROR(I14&gt;=J14-0.01,CHYBA)</f>
        <v>1</v>
      </c>
      <c r="L14" s="2"/>
      <c r="M14" s="152">
        <v>2016</v>
      </c>
      <c r="N14" s="139">
        <f t="shared" ref="N14:N21" si="0">D14</f>
        <v>0</v>
      </c>
      <c r="O14" s="139">
        <f>C54</f>
        <v>0</v>
      </c>
      <c r="P14" s="146" t="str">
        <f>IF(AND((O14-N14)&lt;0.1, (O14-N14)&gt;-0.1), "pravda", "chyba")</f>
        <v>pravda</v>
      </c>
      <c r="Q14" s="76"/>
      <c r="R14" s="169">
        <v>2016</v>
      </c>
      <c r="S14" s="143">
        <f t="shared" ref="S14:S21" si="1">E14</f>
        <v>0</v>
      </c>
      <c r="T14" s="143">
        <f>D54</f>
        <v>0</v>
      </c>
      <c r="U14" s="146" t="str">
        <f>IF(AND((T14-S14)&lt;0.1, (T14-S14)&gt;-0.1), "pravda", "chyba")</f>
        <v>pravda</v>
      </c>
      <c r="V14" s="2"/>
      <c r="W14" s="124"/>
      <c r="X14" s="125"/>
      <c r="Y14" s="125"/>
      <c r="Z14" s="126"/>
      <c r="AA14" s="122"/>
      <c r="AB14" s="124"/>
      <c r="AC14" s="125"/>
      <c r="AD14" s="125"/>
      <c r="AE14" s="126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x14ac:dyDescent="0.25">
      <c r="A15" s="2"/>
      <c r="B15" s="2"/>
      <c r="C15" s="90">
        <v>2017</v>
      </c>
      <c r="D15" s="196">
        <v>0</v>
      </c>
      <c r="E15" s="197">
        <v>0</v>
      </c>
      <c r="F15" s="22">
        <f>IFERROR(E15/D15*100,0)</f>
        <v>0</v>
      </c>
      <c r="G15" s="171"/>
      <c r="H15" s="23">
        <f>IFERROR(E15/$E$22*100,0)</f>
        <v>0</v>
      </c>
      <c r="I15" s="24">
        <f>IFERROR((E14+E15)/$E$22*100,0)</f>
        <v>0</v>
      </c>
      <c r="J15" s="25"/>
      <c r="K15" s="26" t="b">
        <f>IFERROR(I15&gt;=J15-0.01,CHYBA)</f>
        <v>1</v>
      </c>
      <c r="L15" s="2"/>
      <c r="M15" s="153">
        <v>2017</v>
      </c>
      <c r="N15" s="140">
        <f t="shared" si="0"/>
        <v>0</v>
      </c>
      <c r="O15" s="140">
        <f>F54</f>
        <v>0</v>
      </c>
      <c r="P15" s="146" t="str">
        <f>IF(AND((O15-N15)&lt;0.1, (O15-N15)&gt;-0.1), "pravda", "chyba")</f>
        <v>pravda</v>
      </c>
      <c r="Q15" s="76"/>
      <c r="R15" s="153">
        <v>2017</v>
      </c>
      <c r="S15" s="139">
        <f t="shared" si="1"/>
        <v>0</v>
      </c>
      <c r="T15" s="140">
        <f>G54</f>
        <v>0</v>
      </c>
      <c r="U15" s="146" t="str">
        <f>IF(AND((T15-S15)&lt;0.1, (T15-S15)&gt;-0.1), "pravda", "chyba")</f>
        <v>pravda</v>
      </c>
      <c r="V15" s="2"/>
      <c r="W15" s="124"/>
      <c r="X15" s="125"/>
      <c r="Y15" s="125"/>
      <c r="Z15" s="126"/>
      <c r="AA15" s="122"/>
      <c r="AB15" s="124"/>
      <c r="AC15" s="125"/>
      <c r="AD15" s="125"/>
      <c r="AE15" s="12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x14ac:dyDescent="0.25">
      <c r="A16" s="2"/>
      <c r="B16" s="2"/>
      <c r="C16" s="90">
        <v>2018</v>
      </c>
      <c r="D16" s="114">
        <v>0</v>
      </c>
      <c r="E16" s="115">
        <v>0</v>
      </c>
      <c r="F16" s="22">
        <f t="shared" ref="F16:F22" si="2">IFERROR(E16/D16*100,0)</f>
        <v>0</v>
      </c>
      <c r="G16" s="171"/>
      <c r="H16" s="23">
        <f t="shared" ref="H16:H22" si="3">IFERROR(E16/$E$22*100,0)</f>
        <v>0</v>
      </c>
      <c r="I16" s="24">
        <f>IFERROR((E14+E15+E16)/$E$22*100,0)</f>
        <v>0</v>
      </c>
      <c r="J16" s="27"/>
      <c r="K16" s="26" t="b">
        <f>IFERROR(I16&gt;=J16-0.01,CHYBA)</f>
        <v>1</v>
      </c>
      <c r="L16" s="2"/>
      <c r="M16" s="153">
        <v>2018</v>
      </c>
      <c r="N16" s="141">
        <f t="shared" si="0"/>
        <v>0</v>
      </c>
      <c r="O16" s="141">
        <f>I54</f>
        <v>0</v>
      </c>
      <c r="P16" s="146" t="str">
        <f t="shared" ref="P16:P21" si="4">IF(AND((O16-N16)&lt;0.1, (O16-N16)&gt;-0.1), "pravda", "chyba")</f>
        <v>pravda</v>
      </c>
      <c r="Q16" s="76"/>
      <c r="R16" s="153">
        <v>2018</v>
      </c>
      <c r="S16" s="139">
        <f t="shared" si="1"/>
        <v>0</v>
      </c>
      <c r="T16" s="140">
        <f>J54</f>
        <v>0</v>
      </c>
      <c r="U16" s="146" t="str">
        <f t="shared" ref="U16:U21" si="5">IF(AND((T16-S16)&lt;0.1, (T16-S16)&gt;-0.1), "pravda", "chyba")</f>
        <v>pravda</v>
      </c>
      <c r="V16" s="2"/>
      <c r="W16" s="124"/>
      <c r="X16" s="125"/>
      <c r="Y16" s="125"/>
      <c r="Z16" s="126"/>
      <c r="AA16" s="122"/>
      <c r="AB16" s="124"/>
      <c r="AC16" s="125"/>
      <c r="AD16" s="125"/>
      <c r="AE16" s="126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x14ac:dyDescent="0.25">
      <c r="A17" s="2"/>
      <c r="B17" s="2"/>
      <c r="C17" s="90">
        <v>2019</v>
      </c>
      <c r="D17" s="114">
        <v>0</v>
      </c>
      <c r="E17" s="115">
        <v>0</v>
      </c>
      <c r="F17" s="22">
        <f t="shared" si="2"/>
        <v>0</v>
      </c>
      <c r="G17" s="171"/>
      <c r="H17" s="23">
        <f t="shared" si="3"/>
        <v>0</v>
      </c>
      <c r="I17" s="24">
        <f>IFERROR((E14+E15+E16+E17)/$E$22*100,0)</f>
        <v>0</v>
      </c>
      <c r="J17" s="27"/>
      <c r="K17" s="26" t="b">
        <f>IFERROR(I17&gt;=J17-0.01,CHYBA)</f>
        <v>1</v>
      </c>
      <c r="L17" s="2"/>
      <c r="M17" s="153">
        <v>2019</v>
      </c>
      <c r="N17" s="140">
        <f t="shared" si="0"/>
        <v>0</v>
      </c>
      <c r="O17" s="140">
        <f>L54</f>
        <v>0</v>
      </c>
      <c r="P17" s="146" t="str">
        <f t="shared" si="4"/>
        <v>pravda</v>
      </c>
      <c r="Q17" s="76"/>
      <c r="R17" s="153">
        <v>2019</v>
      </c>
      <c r="S17" s="139">
        <f t="shared" si="1"/>
        <v>0</v>
      </c>
      <c r="T17" s="140">
        <f>M54</f>
        <v>0</v>
      </c>
      <c r="U17" s="146" t="str">
        <f t="shared" si="5"/>
        <v>pravda</v>
      </c>
      <c r="V17" s="2"/>
      <c r="W17" s="124"/>
      <c r="X17" s="125"/>
      <c r="Y17" s="125"/>
      <c r="Z17" s="126"/>
      <c r="AA17" s="122"/>
      <c r="AB17" s="124"/>
      <c r="AC17" s="125"/>
      <c r="AD17" s="125"/>
      <c r="AE17" s="12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x14ac:dyDescent="0.25">
      <c r="A18" s="2"/>
      <c r="B18" s="2"/>
      <c r="C18" s="90">
        <v>2020</v>
      </c>
      <c r="D18" s="114">
        <v>0</v>
      </c>
      <c r="E18" s="115">
        <v>0</v>
      </c>
      <c r="F18" s="22">
        <f t="shared" si="2"/>
        <v>0</v>
      </c>
      <c r="G18" s="171"/>
      <c r="H18" s="23">
        <f t="shared" si="3"/>
        <v>0</v>
      </c>
      <c r="I18" s="24">
        <f>IFERROR((E14+E15+E16+E17+E18)/$E$22*100,0)</f>
        <v>0</v>
      </c>
      <c r="J18" s="27"/>
      <c r="K18" s="26" t="b">
        <f>IFERROR(I18&gt;=J18-0.01,CHYBA)</f>
        <v>1</v>
      </c>
      <c r="L18" s="2"/>
      <c r="M18" s="153">
        <v>2020</v>
      </c>
      <c r="N18" s="140">
        <f>D18</f>
        <v>0</v>
      </c>
      <c r="O18" s="140">
        <f>O54</f>
        <v>0</v>
      </c>
      <c r="P18" s="146" t="str">
        <f t="shared" si="4"/>
        <v>pravda</v>
      </c>
      <c r="Q18" s="76"/>
      <c r="R18" s="153">
        <v>2020</v>
      </c>
      <c r="S18" s="139">
        <f t="shared" si="1"/>
        <v>0</v>
      </c>
      <c r="T18" s="140">
        <f>P54</f>
        <v>0</v>
      </c>
      <c r="U18" s="146" t="str">
        <f t="shared" si="5"/>
        <v>pravda</v>
      </c>
      <c r="V18" s="2"/>
      <c r="W18" s="124"/>
      <c r="X18" s="125"/>
      <c r="Y18" s="125"/>
      <c r="Z18" s="126"/>
      <c r="AA18" s="122"/>
      <c r="AB18" s="124"/>
      <c r="AC18" s="125"/>
      <c r="AD18" s="125"/>
      <c r="AE18" s="126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25">
      <c r="A19" s="2"/>
      <c r="B19" s="2"/>
      <c r="C19" s="90">
        <v>2021</v>
      </c>
      <c r="D19" s="12">
        <f>6251292.64+5000000+5700000</f>
        <v>16951292.640000001</v>
      </c>
      <c r="E19" s="13">
        <f>5938728+4750000+5415000</f>
        <v>16103728</v>
      </c>
      <c r="F19" s="22">
        <f t="shared" si="2"/>
        <v>94.999999952805965</v>
      </c>
      <c r="G19" s="171"/>
      <c r="H19" s="23">
        <f t="shared" si="3"/>
        <v>72.90473222360292</v>
      </c>
      <c r="I19" s="24">
        <f>IFERROR((E14+E15+E16+E17+E18+E19)/$E$22*100,0)</f>
        <v>72.90473222360292</v>
      </c>
      <c r="J19" s="29">
        <v>70</v>
      </c>
      <c r="K19" s="26" t="b">
        <f>IFERROR(I19&gt;=J19-0.01,CHYBA)</f>
        <v>1</v>
      </c>
      <c r="L19" s="2"/>
      <c r="M19" s="153">
        <v>2021</v>
      </c>
      <c r="N19" s="140">
        <f t="shared" si="0"/>
        <v>16951292.640000001</v>
      </c>
      <c r="O19" s="140">
        <f>R54</f>
        <v>16951292.640000001</v>
      </c>
      <c r="P19" s="146" t="str">
        <f t="shared" si="4"/>
        <v>pravda</v>
      </c>
      <c r="Q19" s="76"/>
      <c r="R19" s="153">
        <v>2021</v>
      </c>
      <c r="S19" s="139">
        <f t="shared" si="1"/>
        <v>16103728</v>
      </c>
      <c r="T19" s="140">
        <f>S54</f>
        <v>16103728</v>
      </c>
      <c r="U19" s="146" t="str">
        <f t="shared" si="5"/>
        <v>pravda</v>
      </c>
      <c r="V19" s="2"/>
      <c r="W19" s="124"/>
      <c r="X19" s="125"/>
      <c r="Y19" s="125"/>
      <c r="Z19" s="126"/>
      <c r="AA19" s="122"/>
      <c r="AB19" s="124"/>
      <c r="AC19" s="125"/>
      <c r="AD19" s="125"/>
      <c r="AE19" s="126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x14ac:dyDescent="0.25">
      <c r="A20" s="2"/>
      <c r="B20" s="2"/>
      <c r="C20" s="90">
        <v>2022</v>
      </c>
      <c r="D20" s="12">
        <v>6300000</v>
      </c>
      <c r="E20" s="13">
        <v>5985000</v>
      </c>
      <c r="F20" s="22">
        <f t="shared" si="2"/>
        <v>95</v>
      </c>
      <c r="G20" s="171"/>
      <c r="H20" s="23">
        <f t="shared" si="3"/>
        <v>27.095267776397087</v>
      </c>
      <c r="I20" s="24">
        <f>IFERROR((E14+E15+E16+E17+E18+E19+E20)/$E$22*100,0)</f>
        <v>100</v>
      </c>
      <c r="J20" s="28">
        <v>84.85</v>
      </c>
      <c r="K20" s="26" t="b">
        <f>IFERROR(I20&gt;=J20-0.01,CHYBA)</f>
        <v>1</v>
      </c>
      <c r="L20" s="2"/>
      <c r="M20" s="153">
        <v>2022</v>
      </c>
      <c r="N20" s="140">
        <f t="shared" si="0"/>
        <v>6300000</v>
      </c>
      <c r="O20" s="140">
        <f>U54</f>
        <v>6300000</v>
      </c>
      <c r="P20" s="146" t="str">
        <f t="shared" si="4"/>
        <v>pravda</v>
      </c>
      <c r="Q20" s="76"/>
      <c r="R20" s="153">
        <v>2022</v>
      </c>
      <c r="S20" s="139">
        <f t="shared" si="1"/>
        <v>5985000</v>
      </c>
      <c r="T20" s="140">
        <f>V54</f>
        <v>5985000</v>
      </c>
      <c r="U20" s="146" t="str">
        <f t="shared" si="5"/>
        <v>pravda</v>
      </c>
      <c r="V20" s="2"/>
      <c r="W20" s="124"/>
      <c r="X20" s="125"/>
      <c r="Y20" s="125"/>
      <c r="Z20" s="126"/>
      <c r="AA20" s="122"/>
      <c r="AB20" s="124"/>
      <c r="AC20" s="125"/>
      <c r="AD20" s="125"/>
      <c r="AE20" s="126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75" thickBot="1" x14ac:dyDescent="0.3">
      <c r="A21" s="2"/>
      <c r="B21" s="2"/>
      <c r="C21" s="90">
        <v>2023</v>
      </c>
      <c r="D21" s="14">
        <v>0</v>
      </c>
      <c r="E21" s="116">
        <v>0</v>
      </c>
      <c r="F21" s="30">
        <f t="shared" si="2"/>
        <v>0</v>
      </c>
      <c r="G21" s="172"/>
      <c r="H21" s="31">
        <f t="shared" si="3"/>
        <v>0</v>
      </c>
      <c r="I21" s="32">
        <f>IFERROR((E14+E15+E16+E17+E18+E19+E20+E21)/$E$22*100,0)</f>
        <v>100</v>
      </c>
      <c r="J21" s="33">
        <v>100</v>
      </c>
      <c r="K21" s="34" t="b">
        <f>IFERROR(I21&gt;=J21-0.01,CHYBA)</f>
        <v>1</v>
      </c>
      <c r="L21" s="2"/>
      <c r="M21" s="154">
        <v>2023</v>
      </c>
      <c r="N21" s="142">
        <f t="shared" si="0"/>
        <v>0</v>
      </c>
      <c r="O21" s="142">
        <f>X54</f>
        <v>0</v>
      </c>
      <c r="P21" s="147" t="str">
        <f t="shared" si="4"/>
        <v>pravda</v>
      </c>
      <c r="Q21" s="76"/>
      <c r="R21" s="154">
        <v>2023</v>
      </c>
      <c r="S21" s="144">
        <f t="shared" si="1"/>
        <v>0</v>
      </c>
      <c r="T21" s="145">
        <f>Y54</f>
        <v>0</v>
      </c>
      <c r="U21" s="147" t="str">
        <f t="shared" si="5"/>
        <v>pravda</v>
      </c>
      <c r="V21" s="2"/>
      <c r="W21" s="124"/>
      <c r="X21" s="125"/>
      <c r="Y21" s="125"/>
      <c r="Z21" s="126"/>
      <c r="AA21" s="122"/>
      <c r="AB21" s="124"/>
      <c r="AC21" s="125"/>
      <c r="AD21" s="125"/>
      <c r="AE21" s="1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75" thickBot="1" x14ac:dyDescent="0.3">
      <c r="A22" s="2"/>
      <c r="B22" s="2"/>
      <c r="C22" s="151" t="s">
        <v>65</v>
      </c>
      <c r="D22" s="35">
        <f>D14+D15+D16+D17+D18+D19+D20+D21</f>
        <v>23251292.640000001</v>
      </c>
      <c r="E22" s="36">
        <f>E14+E15+E16+E17+E18+E19+E20+E21</f>
        <v>22088728</v>
      </c>
      <c r="F22" s="37">
        <f t="shared" si="2"/>
        <v>94.999999965593304</v>
      </c>
      <c r="G22" s="38"/>
      <c r="H22" s="39">
        <f t="shared" si="3"/>
        <v>100</v>
      </c>
      <c r="I22" s="40" t="s">
        <v>4</v>
      </c>
      <c r="J22" s="33">
        <v>100</v>
      </c>
      <c r="K22" s="40" t="s">
        <v>4</v>
      </c>
      <c r="L22" s="2"/>
      <c r="M22" s="76"/>
      <c r="N22" s="76"/>
      <c r="O22" s="76"/>
      <c r="P22" s="76"/>
      <c r="Q22" s="76"/>
      <c r="R22" s="46"/>
      <c r="S22" s="46"/>
      <c r="T22" s="46"/>
      <c r="U22" s="46"/>
      <c r="V22" s="11"/>
      <c r="W22" s="122"/>
      <c r="X22" s="122"/>
      <c r="Y22" s="122"/>
      <c r="Z22" s="122"/>
      <c r="AA22" s="122"/>
      <c r="AB22" s="122"/>
      <c r="AC22" s="122"/>
      <c r="AD22" s="122"/>
      <c r="AE22" s="12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75" thickBot="1" x14ac:dyDescent="0.3">
      <c r="A23" s="2"/>
      <c r="B23" s="2"/>
      <c r="C23" s="15"/>
      <c r="D23" s="192" t="s">
        <v>56</v>
      </c>
      <c r="E23" s="15"/>
      <c r="F23" s="2"/>
      <c r="G23" s="2"/>
      <c r="H23" s="2"/>
      <c r="I23" s="2"/>
      <c r="J23" s="2"/>
      <c r="K23" s="2" t="s">
        <v>57</v>
      </c>
      <c r="L23" s="2"/>
      <c r="M23" s="338" t="s">
        <v>79</v>
      </c>
      <c r="N23" s="338"/>
      <c r="O23" s="338"/>
      <c r="P23" s="338"/>
      <c r="Q23" s="76"/>
      <c r="R23" s="338" t="s">
        <v>78</v>
      </c>
      <c r="S23" s="338"/>
      <c r="T23" s="338"/>
      <c r="U23" s="338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54.75" customHeight="1" thickBot="1" x14ac:dyDescent="0.3">
      <c r="A24" s="2"/>
      <c r="B24" s="2"/>
      <c r="C24" s="2"/>
      <c r="D24" s="342" t="s">
        <v>71</v>
      </c>
      <c r="E24" s="342"/>
      <c r="F24" s="342"/>
      <c r="G24" s="342"/>
      <c r="H24" s="342"/>
      <c r="I24" s="342"/>
      <c r="J24" s="2"/>
      <c r="K24" s="2"/>
      <c r="L24" s="2"/>
      <c r="M24" s="148" t="s">
        <v>13</v>
      </c>
      <c r="N24" s="149" t="s">
        <v>86</v>
      </c>
      <c r="O24" s="149" t="s">
        <v>85</v>
      </c>
      <c r="P24" s="150" t="s">
        <v>17</v>
      </c>
      <c r="Q24" s="76"/>
      <c r="R24" s="148" t="s">
        <v>13</v>
      </c>
      <c r="S24" s="149" t="s">
        <v>73</v>
      </c>
      <c r="T24" s="149" t="s">
        <v>74</v>
      </c>
      <c r="U24" s="150" t="s">
        <v>80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75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52">
        <v>2016</v>
      </c>
      <c r="N25" s="139">
        <f>'Tab. f) dle MPIN'!E13</f>
        <v>0</v>
      </c>
      <c r="O25" s="139">
        <f t="shared" ref="O25:O33" si="6">D14</f>
        <v>0</v>
      </c>
      <c r="P25" s="146" t="str">
        <f>IF(O25=N25, "pravda", "chyba")</f>
        <v>pravda</v>
      </c>
      <c r="Q25" s="76"/>
      <c r="R25" s="152">
        <v>2016</v>
      </c>
      <c r="S25" s="139">
        <f>'Tab. f) dle MPIN'!F13</f>
        <v>0</v>
      </c>
      <c r="T25" s="139">
        <f t="shared" ref="T25:T33" si="7">E14</f>
        <v>0</v>
      </c>
      <c r="U25" s="146" t="str">
        <f t="shared" ref="U25:U33" si="8">IF(T25=S25, "pravda", "chyba")</f>
        <v>pravda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15" customHeight="1" x14ac:dyDescent="0.25">
      <c r="A26" s="2"/>
      <c r="B26" s="2"/>
      <c r="C26" s="2"/>
      <c r="D26" s="335" t="s">
        <v>83</v>
      </c>
      <c r="E26" s="335" t="s">
        <v>51</v>
      </c>
      <c r="F26" s="335" t="s">
        <v>61</v>
      </c>
      <c r="G26" s="335" t="s">
        <v>53</v>
      </c>
      <c r="H26" s="2"/>
      <c r="I26" s="2"/>
      <c r="J26" s="2"/>
      <c r="K26" s="2"/>
      <c r="L26" s="2"/>
      <c r="M26" s="153">
        <v>2017</v>
      </c>
      <c r="N26" s="140">
        <f>'Tab. f) dle MPIN'!E21</f>
        <v>0</v>
      </c>
      <c r="O26" s="140">
        <f t="shared" si="6"/>
        <v>0</v>
      </c>
      <c r="P26" s="146" t="str">
        <f t="shared" ref="P26:P33" si="9">IF(O26=N26, "pravda", "chyba")</f>
        <v>pravda</v>
      </c>
      <c r="Q26" s="76"/>
      <c r="R26" s="153">
        <v>2017</v>
      </c>
      <c r="S26" s="140">
        <f>'Tab. f) dle MPIN'!F21</f>
        <v>0</v>
      </c>
      <c r="T26" s="140">
        <f t="shared" si="7"/>
        <v>0</v>
      </c>
      <c r="U26" s="146" t="str">
        <f t="shared" si="8"/>
        <v>pravda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x14ac:dyDescent="0.25">
      <c r="A27" s="2"/>
      <c r="B27" s="2"/>
      <c r="C27" s="2"/>
      <c r="D27" s="336"/>
      <c r="E27" s="336"/>
      <c r="F27" s="336"/>
      <c r="G27" s="336"/>
      <c r="H27" s="2"/>
      <c r="I27" s="2"/>
      <c r="J27" s="2"/>
      <c r="K27" s="2"/>
      <c r="L27" s="2"/>
      <c r="M27" s="153">
        <v>2018</v>
      </c>
      <c r="N27" s="141">
        <f>'Tab. f) dle MPIN'!E29</f>
        <v>0</v>
      </c>
      <c r="O27" s="139">
        <f t="shared" si="6"/>
        <v>0</v>
      </c>
      <c r="P27" s="146" t="str">
        <f t="shared" si="9"/>
        <v>pravda</v>
      </c>
      <c r="Q27" s="76"/>
      <c r="R27" s="153">
        <v>2018</v>
      </c>
      <c r="S27" s="141">
        <f>'Tab. f) dle MPIN'!F29</f>
        <v>0</v>
      </c>
      <c r="T27" s="139">
        <f t="shared" si="7"/>
        <v>0</v>
      </c>
      <c r="U27" s="146" t="str">
        <f t="shared" si="8"/>
        <v>pravda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x14ac:dyDescent="0.25">
      <c r="A28" s="2"/>
      <c r="B28" s="2"/>
      <c r="C28" s="2"/>
      <c r="D28" s="336"/>
      <c r="E28" s="336"/>
      <c r="F28" s="336"/>
      <c r="G28" s="336"/>
      <c r="H28" s="2"/>
      <c r="I28" s="2"/>
      <c r="J28" s="2"/>
      <c r="K28" s="2"/>
      <c r="L28" s="2"/>
      <c r="M28" s="153">
        <v>2019</v>
      </c>
      <c r="N28" s="140">
        <f>'Tab. f) dle MPIN'!E37</f>
        <v>0</v>
      </c>
      <c r="O28" s="140">
        <f>D17</f>
        <v>0</v>
      </c>
      <c r="P28" s="146" t="str">
        <f t="shared" si="9"/>
        <v>pravda</v>
      </c>
      <c r="Q28" s="76"/>
      <c r="R28" s="153">
        <v>2019</v>
      </c>
      <c r="S28" s="140">
        <f>'Tab. f) dle MPIN'!F37</f>
        <v>0</v>
      </c>
      <c r="T28" s="140">
        <f t="shared" si="7"/>
        <v>0</v>
      </c>
      <c r="U28" s="146" t="str">
        <f t="shared" si="8"/>
        <v>pravda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x14ac:dyDescent="0.25">
      <c r="A29" s="2"/>
      <c r="B29" s="2"/>
      <c r="C29" s="2"/>
      <c r="D29" s="336"/>
      <c r="E29" s="336"/>
      <c r="F29" s="336"/>
      <c r="G29" s="336"/>
      <c r="H29" s="2"/>
      <c r="I29" s="2"/>
      <c r="J29" s="2"/>
      <c r="K29" s="2"/>
      <c r="L29" s="2"/>
      <c r="M29" s="153">
        <v>2020</v>
      </c>
      <c r="N29" s="140">
        <f>'Tab. f) dle MPIN'!E45</f>
        <v>0</v>
      </c>
      <c r="O29" s="139">
        <f>D18</f>
        <v>0</v>
      </c>
      <c r="P29" s="146" t="str">
        <f t="shared" si="9"/>
        <v>pravda</v>
      </c>
      <c r="Q29" s="76"/>
      <c r="R29" s="153">
        <v>2020</v>
      </c>
      <c r="S29" s="140">
        <f>'Tab. f) dle MPIN'!F45</f>
        <v>0</v>
      </c>
      <c r="T29" s="139">
        <f t="shared" si="7"/>
        <v>0</v>
      </c>
      <c r="U29" s="146" t="str">
        <f t="shared" si="8"/>
        <v>pravda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x14ac:dyDescent="0.25">
      <c r="A30" s="2"/>
      <c r="B30" s="2"/>
      <c r="C30" s="2"/>
      <c r="D30" s="336"/>
      <c r="E30" s="336"/>
      <c r="F30" s="336"/>
      <c r="G30" s="336"/>
      <c r="H30" s="2"/>
      <c r="I30" s="2"/>
      <c r="J30" s="2"/>
      <c r="K30" s="2"/>
      <c r="L30" s="2"/>
      <c r="M30" s="153">
        <v>2021</v>
      </c>
      <c r="N30" s="140">
        <f>'Tab. f) dle MPIN'!E53</f>
        <v>16951292.640000001</v>
      </c>
      <c r="O30" s="140">
        <f t="shared" si="6"/>
        <v>16951292.640000001</v>
      </c>
      <c r="P30" s="146" t="str">
        <f t="shared" si="9"/>
        <v>pravda</v>
      </c>
      <c r="Q30" s="76"/>
      <c r="R30" s="153">
        <v>2021</v>
      </c>
      <c r="S30" s="140">
        <f>'Tab. f) dle MPIN'!F53</f>
        <v>16103728</v>
      </c>
      <c r="T30" s="140">
        <f t="shared" si="7"/>
        <v>16103728</v>
      </c>
      <c r="U30" s="146" t="str">
        <f t="shared" si="8"/>
        <v>pravda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75" thickBot="1" x14ac:dyDescent="0.3">
      <c r="A31" s="2"/>
      <c r="B31" s="2"/>
      <c r="C31" s="2"/>
      <c r="D31" s="337"/>
      <c r="E31" s="337"/>
      <c r="F31" s="336"/>
      <c r="G31" s="337"/>
      <c r="H31" s="2"/>
      <c r="I31" s="2"/>
      <c r="J31" s="2"/>
      <c r="K31" s="2"/>
      <c r="L31" s="2"/>
      <c r="M31" s="153">
        <v>2022</v>
      </c>
      <c r="N31" s="140">
        <f>'Tab. f) dle MPIN'!E61</f>
        <v>6300000</v>
      </c>
      <c r="O31" s="139">
        <f t="shared" si="6"/>
        <v>6300000</v>
      </c>
      <c r="P31" s="146" t="str">
        <f t="shared" si="9"/>
        <v>pravda</v>
      </c>
      <c r="Q31" s="76"/>
      <c r="R31" s="153">
        <v>2022</v>
      </c>
      <c r="S31" s="140">
        <f>'Tab. f) dle MPIN'!F61</f>
        <v>5985000</v>
      </c>
      <c r="T31" s="139">
        <f t="shared" si="7"/>
        <v>5985000</v>
      </c>
      <c r="U31" s="146" t="str">
        <f t="shared" si="8"/>
        <v>pravda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.75" thickBot="1" x14ac:dyDescent="0.3">
      <c r="A32" s="2"/>
      <c r="B32" s="2"/>
      <c r="C32" s="2"/>
      <c r="D32" s="190">
        <v>858983</v>
      </c>
      <c r="E32" s="120">
        <v>25.715</v>
      </c>
      <c r="F32" s="117">
        <f>D32*E32</f>
        <v>22088747.844999999</v>
      </c>
      <c r="G32" s="121" t="str">
        <f>IF(E22&lt;=(ROUND(F32,0)),"PRAVDA","CHYBA")</f>
        <v>PRAVDA</v>
      </c>
      <c r="H32" s="2"/>
      <c r="I32" s="2"/>
      <c r="J32" s="2"/>
      <c r="K32" s="118"/>
      <c r="L32" s="2"/>
      <c r="M32" s="165">
        <v>2023</v>
      </c>
      <c r="N32" s="163">
        <f>'Tab. f) dle MPIN'!E69</f>
        <v>0</v>
      </c>
      <c r="O32" s="163">
        <f t="shared" si="6"/>
        <v>0</v>
      </c>
      <c r="P32" s="167" t="str">
        <f t="shared" si="9"/>
        <v>pravda</v>
      </c>
      <c r="Q32" s="76"/>
      <c r="R32" s="165">
        <v>2023</v>
      </c>
      <c r="S32" s="163">
        <f>'Tab. f) dle MPIN'!F69</f>
        <v>0</v>
      </c>
      <c r="T32" s="163">
        <f t="shared" si="7"/>
        <v>0</v>
      </c>
      <c r="U32" s="167" t="str">
        <f t="shared" si="8"/>
        <v>pravda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.75" thickBot="1" x14ac:dyDescent="0.3">
      <c r="A33" s="2"/>
      <c r="B33" s="2"/>
      <c r="C33" s="2"/>
      <c r="D33" s="216"/>
      <c r="F33" s="216"/>
      <c r="G33" s="2"/>
      <c r="H33" s="2"/>
      <c r="I33" s="2"/>
      <c r="J33" s="2"/>
      <c r="K33" s="2"/>
      <c r="L33" s="2"/>
      <c r="M33" s="166" t="s">
        <v>19</v>
      </c>
      <c r="N33" s="164">
        <f>'Tab. f) dle MPIN'!E78</f>
        <v>23251292.640000001</v>
      </c>
      <c r="O33" s="164">
        <f t="shared" si="6"/>
        <v>23251292.640000001</v>
      </c>
      <c r="P33" s="168" t="str">
        <f t="shared" si="9"/>
        <v>pravda</v>
      </c>
      <c r="Q33" s="76"/>
      <c r="R33" s="166" t="s">
        <v>19</v>
      </c>
      <c r="S33" s="164">
        <f>'Tab. f) dle MPIN'!F78</f>
        <v>22088728</v>
      </c>
      <c r="T33" s="164">
        <f t="shared" si="7"/>
        <v>22088728</v>
      </c>
      <c r="U33" s="168" t="str">
        <f t="shared" si="8"/>
        <v>pravda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5.75" thickBot="1" x14ac:dyDescent="0.3">
      <c r="A35" s="44" t="s">
        <v>14</v>
      </c>
      <c r="B35" s="9"/>
      <c r="C35" s="9"/>
      <c r="D35" s="10"/>
      <c r="E35" s="11"/>
      <c r="F35" s="11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x14ac:dyDescent="0.25">
      <c r="A36" s="329" t="s">
        <v>49</v>
      </c>
      <c r="B36" s="330"/>
      <c r="C36" s="310">
        <v>2016</v>
      </c>
      <c r="D36" s="311"/>
      <c r="E36" s="312"/>
      <c r="F36" s="306">
        <v>2017</v>
      </c>
      <c r="G36" s="307"/>
      <c r="H36" s="309"/>
      <c r="I36" s="310">
        <v>2018</v>
      </c>
      <c r="J36" s="311"/>
      <c r="K36" s="312"/>
      <c r="L36" s="306">
        <v>2019</v>
      </c>
      <c r="M36" s="307"/>
      <c r="N36" s="309"/>
      <c r="O36" s="310">
        <v>2020</v>
      </c>
      <c r="P36" s="311"/>
      <c r="Q36" s="312"/>
      <c r="R36" s="306">
        <v>2021</v>
      </c>
      <c r="S36" s="307"/>
      <c r="T36" s="309"/>
      <c r="U36" s="310">
        <v>2022</v>
      </c>
      <c r="V36" s="311"/>
      <c r="W36" s="312"/>
      <c r="X36" s="306">
        <v>2023</v>
      </c>
      <c r="Y36" s="307"/>
      <c r="Z36" s="308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84" customHeight="1" thickBot="1" x14ac:dyDescent="0.3">
      <c r="A37" s="47" t="s">
        <v>62</v>
      </c>
      <c r="B37" s="105" t="s">
        <v>48</v>
      </c>
      <c r="C37" s="109" t="s">
        <v>8</v>
      </c>
      <c r="D37" s="110" t="s">
        <v>9</v>
      </c>
      <c r="E37" s="111" t="s">
        <v>10</v>
      </c>
      <c r="F37" s="51" t="s">
        <v>8</v>
      </c>
      <c r="G37" s="52" t="s">
        <v>9</v>
      </c>
      <c r="H37" s="53" t="s">
        <v>10</v>
      </c>
      <c r="I37" s="66" t="s">
        <v>8</v>
      </c>
      <c r="J37" s="67" t="s">
        <v>9</v>
      </c>
      <c r="K37" s="50" t="s">
        <v>10</v>
      </c>
      <c r="L37" s="51" t="s">
        <v>8</v>
      </c>
      <c r="M37" s="52" t="s">
        <v>9</v>
      </c>
      <c r="N37" s="53" t="s">
        <v>10</v>
      </c>
      <c r="O37" s="66" t="s">
        <v>8</v>
      </c>
      <c r="P37" s="49" t="s">
        <v>9</v>
      </c>
      <c r="Q37" s="50" t="s">
        <v>10</v>
      </c>
      <c r="R37" s="51" t="s">
        <v>8</v>
      </c>
      <c r="S37" s="52" t="s">
        <v>9</v>
      </c>
      <c r="T37" s="53" t="s">
        <v>10</v>
      </c>
      <c r="U37" s="66" t="s">
        <v>8</v>
      </c>
      <c r="V37" s="49" t="s">
        <v>9</v>
      </c>
      <c r="W37" s="50" t="s">
        <v>10</v>
      </c>
      <c r="X37" s="51" t="s">
        <v>8</v>
      </c>
      <c r="Y37" s="68" t="s">
        <v>9</v>
      </c>
      <c r="Z37" s="69" t="s">
        <v>10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60" x14ac:dyDescent="0.25">
      <c r="A38" s="215" t="s">
        <v>96</v>
      </c>
      <c r="B38" s="198"/>
      <c r="C38" s="106">
        <v>0</v>
      </c>
      <c r="D38" s="107">
        <v>0</v>
      </c>
      <c r="E38" s="108" t="str">
        <f>IF(D38=0,"EU nulový",IF((D38/C38)&gt;0.951,"CHYBA","o.k."))</f>
        <v>EU nulový</v>
      </c>
      <c r="F38" s="55">
        <v>0</v>
      </c>
      <c r="G38" s="54">
        <v>0</v>
      </c>
      <c r="H38" s="56" t="str">
        <f>IF(G38=0,"EU nulový",IF((G38/F38)&gt;0.951,"CHYBA","o.k."))</f>
        <v>EU nulový</v>
      </c>
      <c r="I38" s="16"/>
      <c r="J38" s="17"/>
      <c r="K38" s="56" t="str">
        <f>IF(J38=0,"EU nulový",IF((J38/I38)&gt;0.951,"CHYBA","o.k."))</f>
        <v>EU nulový</v>
      </c>
      <c r="L38" s="16"/>
      <c r="M38" s="17"/>
      <c r="N38" s="56" t="str">
        <f>IF(M38=0,"EU nulový",IF((M38/L38)&gt;0.951,"CHYBA","o.k."))</f>
        <v>EU nulový</v>
      </c>
      <c r="O38" s="18"/>
      <c r="P38" s="19"/>
      <c r="Q38" s="56" t="str">
        <f>IF(P38=0,"EU nulový",IF((P38/O38)&gt;0.951,"CHYBA","o.k."))</f>
        <v>EU nulový</v>
      </c>
      <c r="R38" s="18">
        <v>6251292.6399999997</v>
      </c>
      <c r="S38" s="19">
        <v>5938728</v>
      </c>
      <c r="T38" s="56" t="str">
        <f>IF(S38=0,"EU nulový",IF((S38/R38)&gt;0.951,"CHYBA","o.k."))</f>
        <v>o.k.</v>
      </c>
      <c r="U38" s="227">
        <v>5174944.01</v>
      </c>
      <c r="V38" s="228">
        <v>4916196.8099999996</v>
      </c>
      <c r="W38" s="56" t="str">
        <f>IF(V38=0,"EU nulový",IF((V38/U38)&gt;0.951,"CHYBA","o.k."))</f>
        <v>o.k.</v>
      </c>
      <c r="X38" s="16"/>
      <c r="Y38" s="17"/>
      <c r="Z38" s="74" t="str">
        <f>IF(Y38=0,"EU nulový",IF((Y38/X38)&gt;0.951,"CHYBA","o.k."))</f>
        <v>EU nulový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1" customFormat="1" ht="60" x14ac:dyDescent="0.25">
      <c r="A39" s="213" t="s">
        <v>97</v>
      </c>
      <c r="B39" s="200"/>
      <c r="C39" s="57">
        <v>0</v>
      </c>
      <c r="D39" s="58">
        <v>0</v>
      </c>
      <c r="E39" s="59" t="str">
        <f t="shared" ref="E39:E53" si="10">IF(D39=0,"EU nulový",IF((D39/C39)&gt;0.951,"CHYBA","o.k."))</f>
        <v>EU nulový</v>
      </c>
      <c r="F39" s="60">
        <v>0</v>
      </c>
      <c r="G39" s="58">
        <v>0</v>
      </c>
      <c r="H39" s="61" t="str">
        <f t="shared" ref="H39:H53" si="11">IF(G39=0,"EU nulový",IF((G39/F39)&gt;0.951,"CHYBA","o.k."))</f>
        <v>EU nulový</v>
      </c>
      <c r="I39" s="18"/>
      <c r="J39" s="19"/>
      <c r="K39" s="61" t="str">
        <f t="shared" ref="K39:K53" si="12">IF(J39=0,"EU nulový",IF((J39/I39)&gt;0.951,"CHYBA","o.k."))</f>
        <v>EU nulový</v>
      </c>
      <c r="L39" s="18"/>
      <c r="M39" s="19"/>
      <c r="N39" s="61" t="str">
        <f t="shared" ref="N39:N53" si="13">IF(M39=0,"EU nulový",IF((M39/L39)&gt;0.951,"CHYBA","o.k."))</f>
        <v>EU nulový</v>
      </c>
      <c r="O39" s="18"/>
      <c r="P39" s="19"/>
      <c r="Q39" s="61" t="str">
        <f t="shared" ref="Q39:Q53" si="14">IF(P39=0,"EU nulový",IF((P39/O39)&gt;0.951,"CHYBA","o.k."))</f>
        <v>EU nulový</v>
      </c>
      <c r="R39" s="18"/>
      <c r="S39" s="19"/>
      <c r="T39" s="61" t="str">
        <f t="shared" ref="T39:T53" si="15">IF(S39=0,"EU nulový",IF((S39/R39)&gt;0.951,"CHYBA","o.k."))</f>
        <v>EU nulový</v>
      </c>
      <c r="U39" s="18"/>
      <c r="V39" s="19"/>
      <c r="W39" s="61" t="str">
        <f t="shared" ref="W39:W53" si="16">IF(V39=0,"EU nulový",IF((V39/U39)&gt;0.951,"CHYBA","o.k."))</f>
        <v>EU nulový</v>
      </c>
      <c r="X39" s="18"/>
      <c r="Y39" s="19"/>
      <c r="Z39" s="75" t="str">
        <f t="shared" ref="Z39:Z53" si="17">IF(Y39=0,"EU nulový",IF((Y39/X39)&gt;0.951,"CHYBA","o.k."))</f>
        <v>EU nulový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s="1" customFormat="1" ht="75" x14ac:dyDescent="0.25">
      <c r="A40" s="213" t="s">
        <v>98</v>
      </c>
      <c r="B40" s="200"/>
      <c r="C40" s="57">
        <v>0</v>
      </c>
      <c r="D40" s="58">
        <v>0</v>
      </c>
      <c r="E40" s="59" t="str">
        <f t="shared" si="10"/>
        <v>EU nulový</v>
      </c>
      <c r="F40" s="60">
        <v>0</v>
      </c>
      <c r="G40" s="58">
        <v>0</v>
      </c>
      <c r="H40" s="61" t="str">
        <f t="shared" si="11"/>
        <v>EU nulový</v>
      </c>
      <c r="I40" s="18"/>
      <c r="J40" s="19"/>
      <c r="K40" s="61" t="str">
        <f t="shared" si="12"/>
        <v>EU nulový</v>
      </c>
      <c r="L40" s="18"/>
      <c r="M40" s="19"/>
      <c r="N40" s="61" t="str">
        <f t="shared" si="13"/>
        <v>EU nulový</v>
      </c>
      <c r="O40" s="18"/>
      <c r="P40" s="19"/>
      <c r="Q40" s="61" t="str">
        <f t="shared" si="14"/>
        <v>EU nulový</v>
      </c>
      <c r="R40" s="18"/>
      <c r="S40" s="19"/>
      <c r="T40" s="61" t="str">
        <f t="shared" si="15"/>
        <v>EU nulový</v>
      </c>
      <c r="U40" s="18"/>
      <c r="V40" s="19"/>
      <c r="W40" s="61" t="str">
        <f t="shared" si="16"/>
        <v>EU nulový</v>
      </c>
      <c r="X40" s="18"/>
      <c r="Y40" s="19"/>
      <c r="Z40" s="75" t="str">
        <f t="shared" si="17"/>
        <v>EU nulový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s="1" customFormat="1" ht="60" x14ac:dyDescent="0.25">
      <c r="A41" s="213" t="s">
        <v>99</v>
      </c>
      <c r="B41" s="200"/>
      <c r="C41" s="57">
        <v>0</v>
      </c>
      <c r="D41" s="58">
        <v>0</v>
      </c>
      <c r="E41" s="59" t="str">
        <f t="shared" si="10"/>
        <v>EU nulový</v>
      </c>
      <c r="F41" s="60">
        <v>0</v>
      </c>
      <c r="G41" s="58">
        <v>0</v>
      </c>
      <c r="H41" s="61" t="str">
        <f t="shared" si="11"/>
        <v>EU nulový</v>
      </c>
      <c r="I41" s="18"/>
      <c r="J41" s="19"/>
      <c r="K41" s="61" t="str">
        <f t="shared" si="12"/>
        <v>EU nulový</v>
      </c>
      <c r="L41" s="18"/>
      <c r="M41" s="19"/>
      <c r="N41" s="61" t="str">
        <f t="shared" si="13"/>
        <v>EU nulový</v>
      </c>
      <c r="O41" s="18"/>
      <c r="P41" s="19"/>
      <c r="Q41" s="61" t="str">
        <f t="shared" si="14"/>
        <v>EU nulový</v>
      </c>
      <c r="R41" s="18"/>
      <c r="S41" s="19"/>
      <c r="T41" s="61" t="str">
        <f t="shared" si="15"/>
        <v>EU nulový</v>
      </c>
      <c r="U41" s="18"/>
      <c r="V41" s="19"/>
      <c r="W41" s="61" t="str">
        <f t="shared" si="16"/>
        <v>EU nulový</v>
      </c>
      <c r="X41" s="18"/>
      <c r="Y41" s="19"/>
      <c r="Z41" s="75" t="str">
        <f t="shared" si="17"/>
        <v>EU nulový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s="1" customFormat="1" ht="60" x14ac:dyDescent="0.25">
      <c r="A42" s="213" t="s">
        <v>100</v>
      </c>
      <c r="B42" s="200"/>
      <c r="C42" s="57">
        <v>0</v>
      </c>
      <c r="D42" s="58">
        <v>0</v>
      </c>
      <c r="E42" s="59" t="str">
        <f t="shared" si="10"/>
        <v>EU nulový</v>
      </c>
      <c r="F42" s="60">
        <v>0</v>
      </c>
      <c r="G42" s="58">
        <v>0</v>
      </c>
      <c r="H42" s="61" t="str">
        <f t="shared" si="11"/>
        <v>EU nulový</v>
      </c>
      <c r="I42" s="18"/>
      <c r="J42" s="19"/>
      <c r="K42" s="61" t="str">
        <f t="shared" si="12"/>
        <v>EU nulový</v>
      </c>
      <c r="L42" s="18"/>
      <c r="M42" s="19"/>
      <c r="N42" s="61" t="str">
        <f t="shared" si="13"/>
        <v>EU nulový</v>
      </c>
      <c r="O42" s="18"/>
      <c r="P42" s="19"/>
      <c r="Q42" s="61" t="str">
        <f t="shared" si="14"/>
        <v>EU nulový</v>
      </c>
      <c r="R42" s="18">
        <v>10700000</v>
      </c>
      <c r="S42" s="19">
        <v>10165000</v>
      </c>
      <c r="T42" s="61" t="str">
        <f t="shared" si="15"/>
        <v>o.k.</v>
      </c>
      <c r="U42" s="225">
        <f>6300000-U38</f>
        <v>1125055.9900000002</v>
      </c>
      <c r="V42" s="226">
        <f>5985000-V38</f>
        <v>1068803.1900000004</v>
      </c>
      <c r="W42" s="61" t="str">
        <f t="shared" si="16"/>
        <v>o.k.</v>
      </c>
      <c r="X42" s="18"/>
      <c r="Y42" s="19"/>
      <c r="Z42" s="75" t="str">
        <f t="shared" si="17"/>
        <v>EU nulový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s="1" customFormat="1" ht="60" x14ac:dyDescent="0.25">
      <c r="A43" s="214" t="s">
        <v>101</v>
      </c>
      <c r="B43" s="200"/>
      <c r="C43" s="57">
        <v>0</v>
      </c>
      <c r="D43" s="58">
        <v>0</v>
      </c>
      <c r="E43" s="59" t="str">
        <f t="shared" si="10"/>
        <v>EU nulový</v>
      </c>
      <c r="F43" s="60">
        <v>0</v>
      </c>
      <c r="G43" s="58">
        <v>0</v>
      </c>
      <c r="H43" s="61" t="str">
        <f t="shared" si="11"/>
        <v>EU nulový</v>
      </c>
      <c r="I43" s="18"/>
      <c r="J43" s="19"/>
      <c r="K43" s="61" t="str">
        <f t="shared" si="12"/>
        <v>EU nulový</v>
      </c>
      <c r="L43" s="18"/>
      <c r="M43" s="19"/>
      <c r="N43" s="61" t="str">
        <f t="shared" si="13"/>
        <v>EU nulový</v>
      </c>
      <c r="O43" s="18"/>
      <c r="P43" s="19"/>
      <c r="Q43" s="61" t="str">
        <f t="shared" si="14"/>
        <v>EU nulový</v>
      </c>
      <c r="R43" s="18"/>
      <c r="S43" s="19"/>
      <c r="T43" s="61" t="str">
        <f t="shared" si="15"/>
        <v>EU nulový</v>
      </c>
      <c r="U43" s="18"/>
      <c r="V43" s="19"/>
      <c r="W43" s="61" t="str">
        <f t="shared" si="16"/>
        <v>EU nulový</v>
      </c>
      <c r="X43" s="18"/>
      <c r="Y43" s="19"/>
      <c r="Z43" s="75" t="str">
        <f t="shared" si="17"/>
        <v>EU nulový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s="1" customFormat="1" x14ac:dyDescent="0.25">
      <c r="A44" s="199"/>
      <c r="B44" s="200"/>
      <c r="C44" s="57">
        <v>0</v>
      </c>
      <c r="D44" s="58">
        <v>0</v>
      </c>
      <c r="E44" s="59" t="str">
        <f t="shared" si="10"/>
        <v>EU nulový</v>
      </c>
      <c r="F44" s="60">
        <v>0</v>
      </c>
      <c r="G44" s="58">
        <v>0</v>
      </c>
      <c r="H44" s="61" t="str">
        <f t="shared" si="11"/>
        <v>EU nulový</v>
      </c>
      <c r="I44" s="18"/>
      <c r="J44" s="19"/>
      <c r="K44" s="61" t="str">
        <f t="shared" si="12"/>
        <v>EU nulový</v>
      </c>
      <c r="L44" s="18"/>
      <c r="M44" s="19"/>
      <c r="N44" s="61" t="str">
        <f t="shared" si="13"/>
        <v>EU nulový</v>
      </c>
      <c r="O44" s="18"/>
      <c r="P44" s="19"/>
      <c r="Q44" s="61" t="str">
        <f t="shared" si="14"/>
        <v>EU nulový</v>
      </c>
      <c r="R44" s="18"/>
      <c r="S44" s="19"/>
      <c r="T44" s="61" t="str">
        <f t="shared" si="15"/>
        <v>EU nulový</v>
      </c>
      <c r="U44" s="18"/>
      <c r="V44" s="19"/>
      <c r="W44" s="61" t="str">
        <f t="shared" si="16"/>
        <v>EU nulový</v>
      </c>
      <c r="X44" s="18"/>
      <c r="Y44" s="19"/>
      <c r="Z44" s="75" t="str">
        <f t="shared" si="17"/>
        <v>EU nulový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s="1" customFormat="1" x14ac:dyDescent="0.25">
      <c r="A45" s="199"/>
      <c r="B45" s="200"/>
      <c r="C45" s="57">
        <v>0</v>
      </c>
      <c r="D45" s="58">
        <v>0</v>
      </c>
      <c r="E45" s="59" t="str">
        <f t="shared" si="10"/>
        <v>EU nulový</v>
      </c>
      <c r="F45" s="60">
        <v>0</v>
      </c>
      <c r="G45" s="58">
        <v>0</v>
      </c>
      <c r="H45" s="61" t="str">
        <f t="shared" si="11"/>
        <v>EU nulový</v>
      </c>
      <c r="I45" s="18"/>
      <c r="J45" s="19"/>
      <c r="K45" s="61" t="str">
        <f t="shared" si="12"/>
        <v>EU nulový</v>
      </c>
      <c r="L45" s="18"/>
      <c r="M45" s="19"/>
      <c r="N45" s="61" t="str">
        <f t="shared" si="13"/>
        <v>EU nulový</v>
      </c>
      <c r="O45" s="18"/>
      <c r="P45" s="19"/>
      <c r="Q45" s="61" t="str">
        <f t="shared" si="14"/>
        <v>EU nulový</v>
      </c>
      <c r="R45" s="18"/>
      <c r="S45" s="19"/>
      <c r="T45" s="61" t="str">
        <f t="shared" si="15"/>
        <v>EU nulový</v>
      </c>
      <c r="U45" s="18"/>
      <c r="V45" s="19"/>
      <c r="W45" s="61" t="str">
        <f t="shared" si="16"/>
        <v>EU nulový</v>
      </c>
      <c r="X45" s="18"/>
      <c r="Y45" s="19"/>
      <c r="Z45" s="75" t="str">
        <f t="shared" si="17"/>
        <v>EU nulový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s="1" customFormat="1" x14ac:dyDescent="0.25">
      <c r="A46" s="199"/>
      <c r="B46" s="200"/>
      <c r="C46" s="57">
        <v>0</v>
      </c>
      <c r="D46" s="58">
        <v>0</v>
      </c>
      <c r="E46" s="59" t="str">
        <f t="shared" si="10"/>
        <v>EU nulový</v>
      </c>
      <c r="F46" s="60">
        <v>0</v>
      </c>
      <c r="G46" s="58">
        <v>0</v>
      </c>
      <c r="H46" s="61" t="str">
        <f t="shared" si="11"/>
        <v>EU nulový</v>
      </c>
      <c r="I46" s="18"/>
      <c r="J46" s="19"/>
      <c r="K46" s="61" t="str">
        <f t="shared" si="12"/>
        <v>EU nulový</v>
      </c>
      <c r="L46" s="18"/>
      <c r="M46" s="19"/>
      <c r="N46" s="61" t="str">
        <f t="shared" si="13"/>
        <v>EU nulový</v>
      </c>
      <c r="O46" s="18"/>
      <c r="P46" s="19"/>
      <c r="Q46" s="61" t="str">
        <f t="shared" si="14"/>
        <v>EU nulový</v>
      </c>
      <c r="R46" s="18"/>
      <c r="S46" s="19"/>
      <c r="T46" s="61" t="str">
        <f t="shared" si="15"/>
        <v>EU nulový</v>
      </c>
      <c r="U46" s="18"/>
      <c r="V46" s="19"/>
      <c r="W46" s="61" t="str">
        <f t="shared" si="16"/>
        <v>EU nulový</v>
      </c>
      <c r="X46" s="18"/>
      <c r="Y46" s="19"/>
      <c r="Z46" s="75" t="str">
        <f t="shared" si="17"/>
        <v>EU nulový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s="1" customFormat="1" x14ac:dyDescent="0.25">
      <c r="A47" s="199"/>
      <c r="B47" s="200"/>
      <c r="C47" s="57">
        <v>0</v>
      </c>
      <c r="D47" s="58">
        <v>0</v>
      </c>
      <c r="E47" s="59" t="str">
        <f t="shared" si="10"/>
        <v>EU nulový</v>
      </c>
      <c r="F47" s="60">
        <v>0</v>
      </c>
      <c r="G47" s="58">
        <v>0</v>
      </c>
      <c r="H47" s="61" t="str">
        <f t="shared" si="11"/>
        <v>EU nulový</v>
      </c>
      <c r="I47" s="18"/>
      <c r="J47" s="19"/>
      <c r="K47" s="61" t="str">
        <f t="shared" si="12"/>
        <v>EU nulový</v>
      </c>
      <c r="L47" s="18"/>
      <c r="M47" s="19"/>
      <c r="N47" s="61" t="str">
        <f t="shared" si="13"/>
        <v>EU nulový</v>
      </c>
      <c r="O47" s="18"/>
      <c r="P47" s="19"/>
      <c r="Q47" s="61" t="str">
        <f t="shared" si="14"/>
        <v>EU nulový</v>
      </c>
      <c r="R47" s="18"/>
      <c r="S47" s="19"/>
      <c r="T47" s="61" t="str">
        <f t="shared" si="15"/>
        <v>EU nulový</v>
      </c>
      <c r="U47" s="18"/>
      <c r="V47" s="19"/>
      <c r="W47" s="61" t="str">
        <f t="shared" si="16"/>
        <v>EU nulový</v>
      </c>
      <c r="X47" s="18"/>
      <c r="Y47" s="19"/>
      <c r="Z47" s="75" t="str">
        <f t="shared" si="17"/>
        <v>EU nulový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s="1" customFormat="1" x14ac:dyDescent="0.25">
      <c r="A48" s="199"/>
      <c r="B48" s="200"/>
      <c r="C48" s="57">
        <v>0</v>
      </c>
      <c r="D48" s="58">
        <v>0</v>
      </c>
      <c r="E48" s="59" t="str">
        <f t="shared" si="10"/>
        <v>EU nulový</v>
      </c>
      <c r="F48" s="60">
        <v>0</v>
      </c>
      <c r="G48" s="58">
        <v>0</v>
      </c>
      <c r="H48" s="61" t="str">
        <f t="shared" si="11"/>
        <v>EU nulový</v>
      </c>
      <c r="I48" s="18"/>
      <c r="J48" s="19"/>
      <c r="K48" s="61" t="str">
        <f t="shared" si="12"/>
        <v>EU nulový</v>
      </c>
      <c r="L48" s="18"/>
      <c r="M48" s="19"/>
      <c r="N48" s="61" t="str">
        <f t="shared" si="13"/>
        <v>EU nulový</v>
      </c>
      <c r="O48" s="18"/>
      <c r="P48" s="19"/>
      <c r="Q48" s="61" t="str">
        <f t="shared" si="14"/>
        <v>EU nulový</v>
      </c>
      <c r="R48" s="18"/>
      <c r="S48" s="19"/>
      <c r="T48" s="61" t="str">
        <f t="shared" si="15"/>
        <v>EU nulový</v>
      </c>
      <c r="U48" s="18"/>
      <c r="V48" s="19"/>
      <c r="W48" s="61" t="str">
        <f t="shared" si="16"/>
        <v>EU nulový</v>
      </c>
      <c r="X48" s="18"/>
      <c r="Y48" s="19"/>
      <c r="Z48" s="75" t="str">
        <f t="shared" si="17"/>
        <v>EU nulový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s="1" customFormat="1" x14ac:dyDescent="0.25">
      <c r="A49" s="199"/>
      <c r="B49" s="200"/>
      <c r="C49" s="57">
        <v>0</v>
      </c>
      <c r="D49" s="58">
        <v>0</v>
      </c>
      <c r="E49" s="59" t="str">
        <f t="shared" si="10"/>
        <v>EU nulový</v>
      </c>
      <c r="F49" s="60">
        <v>0</v>
      </c>
      <c r="G49" s="58">
        <v>0</v>
      </c>
      <c r="H49" s="61" t="str">
        <f t="shared" si="11"/>
        <v>EU nulový</v>
      </c>
      <c r="I49" s="18"/>
      <c r="J49" s="19"/>
      <c r="K49" s="61" t="str">
        <f t="shared" si="12"/>
        <v>EU nulový</v>
      </c>
      <c r="L49" s="18"/>
      <c r="M49" s="19"/>
      <c r="N49" s="61" t="str">
        <f t="shared" si="13"/>
        <v>EU nulový</v>
      </c>
      <c r="O49" s="18"/>
      <c r="P49" s="19"/>
      <c r="Q49" s="61" t="str">
        <f t="shared" si="14"/>
        <v>EU nulový</v>
      </c>
      <c r="R49" s="18"/>
      <c r="S49" s="19"/>
      <c r="T49" s="61" t="str">
        <f t="shared" si="15"/>
        <v>EU nulový</v>
      </c>
      <c r="U49" s="18"/>
      <c r="V49" s="19"/>
      <c r="W49" s="61" t="str">
        <f t="shared" si="16"/>
        <v>EU nulový</v>
      </c>
      <c r="X49" s="18"/>
      <c r="Y49" s="19"/>
      <c r="Z49" s="75" t="str">
        <f t="shared" si="17"/>
        <v>EU nulový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s="1" customFormat="1" x14ac:dyDescent="0.25">
      <c r="A50" s="199"/>
      <c r="B50" s="200"/>
      <c r="C50" s="57">
        <v>0</v>
      </c>
      <c r="D50" s="58">
        <v>0</v>
      </c>
      <c r="E50" s="59" t="str">
        <f t="shared" si="10"/>
        <v>EU nulový</v>
      </c>
      <c r="F50" s="60">
        <v>0</v>
      </c>
      <c r="G50" s="58">
        <v>0</v>
      </c>
      <c r="H50" s="61" t="str">
        <f t="shared" si="11"/>
        <v>EU nulový</v>
      </c>
      <c r="I50" s="18"/>
      <c r="J50" s="19"/>
      <c r="K50" s="61" t="str">
        <f t="shared" si="12"/>
        <v>EU nulový</v>
      </c>
      <c r="L50" s="18"/>
      <c r="M50" s="19"/>
      <c r="N50" s="61" t="str">
        <f t="shared" si="13"/>
        <v>EU nulový</v>
      </c>
      <c r="O50" s="18"/>
      <c r="P50" s="19"/>
      <c r="Q50" s="61" t="str">
        <f t="shared" si="14"/>
        <v>EU nulový</v>
      </c>
      <c r="R50" s="18"/>
      <c r="S50" s="19"/>
      <c r="T50" s="61" t="str">
        <f t="shared" si="15"/>
        <v>EU nulový</v>
      </c>
      <c r="U50" s="18"/>
      <c r="V50" s="19"/>
      <c r="W50" s="61" t="str">
        <f t="shared" si="16"/>
        <v>EU nulový</v>
      </c>
      <c r="X50" s="18"/>
      <c r="Y50" s="19"/>
      <c r="Z50" s="75" t="str">
        <f t="shared" si="17"/>
        <v>EU nulový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s="1" customFormat="1" x14ac:dyDescent="0.25">
      <c r="A51" s="199"/>
      <c r="B51" s="200"/>
      <c r="C51" s="57">
        <v>0</v>
      </c>
      <c r="D51" s="58">
        <v>0</v>
      </c>
      <c r="E51" s="59" t="str">
        <f t="shared" si="10"/>
        <v>EU nulový</v>
      </c>
      <c r="F51" s="60">
        <v>0</v>
      </c>
      <c r="G51" s="58">
        <v>0</v>
      </c>
      <c r="H51" s="61" t="str">
        <f t="shared" si="11"/>
        <v>EU nulový</v>
      </c>
      <c r="I51" s="18"/>
      <c r="J51" s="19"/>
      <c r="K51" s="61" t="str">
        <f t="shared" si="12"/>
        <v>EU nulový</v>
      </c>
      <c r="L51" s="18"/>
      <c r="M51" s="19"/>
      <c r="N51" s="61" t="str">
        <f t="shared" si="13"/>
        <v>EU nulový</v>
      </c>
      <c r="O51" s="18"/>
      <c r="P51" s="19"/>
      <c r="Q51" s="61" t="str">
        <f t="shared" si="14"/>
        <v>EU nulový</v>
      </c>
      <c r="R51" s="18"/>
      <c r="S51" s="19"/>
      <c r="T51" s="61" t="str">
        <f t="shared" si="15"/>
        <v>EU nulový</v>
      </c>
      <c r="U51" s="18"/>
      <c r="V51" s="19"/>
      <c r="W51" s="61" t="str">
        <f t="shared" si="16"/>
        <v>EU nulový</v>
      </c>
      <c r="X51" s="18"/>
      <c r="Y51" s="19"/>
      <c r="Z51" s="75" t="str">
        <f t="shared" si="17"/>
        <v>EU nulový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s="1" customFormat="1" x14ac:dyDescent="0.25">
      <c r="A52" s="199"/>
      <c r="B52" s="200"/>
      <c r="C52" s="57">
        <v>0</v>
      </c>
      <c r="D52" s="58">
        <v>0</v>
      </c>
      <c r="E52" s="59" t="str">
        <f t="shared" si="10"/>
        <v>EU nulový</v>
      </c>
      <c r="F52" s="60">
        <v>0</v>
      </c>
      <c r="G52" s="58">
        <v>0</v>
      </c>
      <c r="H52" s="61" t="str">
        <f t="shared" si="11"/>
        <v>EU nulový</v>
      </c>
      <c r="I52" s="91"/>
      <c r="J52" s="92"/>
      <c r="K52" s="61" t="str">
        <f t="shared" si="12"/>
        <v>EU nulový</v>
      </c>
      <c r="L52" s="91"/>
      <c r="M52" s="92"/>
      <c r="N52" s="61" t="str">
        <f t="shared" si="13"/>
        <v>EU nulový</v>
      </c>
      <c r="O52" s="91"/>
      <c r="P52" s="92"/>
      <c r="Q52" s="61" t="str">
        <f t="shared" si="14"/>
        <v>EU nulový</v>
      </c>
      <c r="R52" s="91"/>
      <c r="S52" s="92"/>
      <c r="T52" s="61" t="str">
        <f t="shared" si="15"/>
        <v>EU nulový</v>
      </c>
      <c r="U52" s="91"/>
      <c r="V52" s="92"/>
      <c r="W52" s="61" t="str">
        <f t="shared" si="16"/>
        <v>EU nulový</v>
      </c>
      <c r="X52" s="91"/>
      <c r="Y52" s="92"/>
      <c r="Z52" s="75" t="str">
        <f t="shared" si="17"/>
        <v>EU nulový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5.75" thickBot="1" x14ac:dyDescent="0.3">
      <c r="A53" s="201"/>
      <c r="B53" s="202"/>
      <c r="C53" s="57">
        <v>0</v>
      </c>
      <c r="D53" s="58">
        <v>0</v>
      </c>
      <c r="E53" s="59" t="str">
        <f t="shared" si="10"/>
        <v>EU nulový</v>
      </c>
      <c r="F53" s="60">
        <v>0</v>
      </c>
      <c r="G53" s="58">
        <v>0</v>
      </c>
      <c r="H53" s="61" t="str">
        <f t="shared" si="11"/>
        <v>EU nulový</v>
      </c>
      <c r="I53" s="20"/>
      <c r="J53" s="21"/>
      <c r="K53" s="61" t="str">
        <f t="shared" si="12"/>
        <v>EU nulový</v>
      </c>
      <c r="L53" s="20"/>
      <c r="M53" s="21"/>
      <c r="N53" s="61" t="str">
        <f t="shared" si="13"/>
        <v>EU nulový</v>
      </c>
      <c r="O53" s="20"/>
      <c r="P53" s="21"/>
      <c r="Q53" s="61" t="str">
        <f t="shared" si="14"/>
        <v>EU nulový</v>
      </c>
      <c r="R53" s="20"/>
      <c r="S53" s="21"/>
      <c r="T53" s="61" t="str">
        <f t="shared" si="15"/>
        <v>EU nulový</v>
      </c>
      <c r="U53" s="20"/>
      <c r="V53" s="21"/>
      <c r="W53" s="61" t="str">
        <f t="shared" si="16"/>
        <v>EU nulový</v>
      </c>
      <c r="X53" s="20"/>
      <c r="Y53" s="21"/>
      <c r="Z53" s="75" t="str">
        <f t="shared" si="17"/>
        <v>EU nulový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5.75" thickBot="1" x14ac:dyDescent="0.3">
      <c r="A54" s="2"/>
      <c r="B54" s="2"/>
      <c r="C54" s="112">
        <f>SUM(C38:C53)</f>
        <v>0</v>
      </c>
      <c r="D54" s="113">
        <f>SUM(D38:D53)</f>
        <v>0</v>
      </c>
      <c r="E54" s="62" t="str">
        <f t="shared" ref="E54" si="18">IF(D54=0,"EU nulový",IF((D54/C54)&gt;0.951,"CHYBA","o.k."))</f>
        <v>EU nulový</v>
      </c>
      <c r="F54" s="63">
        <f>SUM(F38:F53)</f>
        <v>0</v>
      </c>
      <c r="G54" s="64">
        <f>SUM(G38:G53)</f>
        <v>0</v>
      </c>
      <c r="H54" s="65" t="str">
        <f t="shared" ref="H54" si="19">IF(G54=0,"EU nulový",IF((G54/F54)&gt;0.951,"CHYBA","o.k."))</f>
        <v>EU nulový</v>
      </c>
      <c r="I54" s="73">
        <f>SUM(I38:I53)</f>
        <v>0</v>
      </c>
      <c r="J54" s="71">
        <f>SUM(J38:J53)</f>
        <v>0</v>
      </c>
      <c r="K54" s="62" t="str">
        <f t="shared" ref="K54" si="20">IF(J54=0,"EU nulový",IF((J54/I54)&gt;0.951,"CHYBA","o.k."))</f>
        <v>EU nulový</v>
      </c>
      <c r="L54" s="72">
        <f>SUM(L38:L53)</f>
        <v>0</v>
      </c>
      <c r="M54" s="71">
        <f>SUM(M38:M53)</f>
        <v>0</v>
      </c>
      <c r="N54" s="65" t="str">
        <f t="shared" ref="N54" si="21">IF(M54=0,"EU nulový",IF((M54/L54)&gt;0.951,"CHYBA","o.k."))</f>
        <v>EU nulový</v>
      </c>
      <c r="O54" s="70">
        <f>SUM(O38:O53)</f>
        <v>0</v>
      </c>
      <c r="P54" s="71">
        <f>SUM(P38:P53)</f>
        <v>0</v>
      </c>
      <c r="Q54" s="62" t="str">
        <f t="shared" ref="Q54" si="22">IF(P54=0,"EU nulový",IF((P54/O54)&gt;0.951,"CHYBA","o.k."))</f>
        <v>EU nulový</v>
      </c>
      <c r="R54" s="72">
        <f>SUM(R38:R53)</f>
        <v>16951292.640000001</v>
      </c>
      <c r="S54" s="71">
        <f>SUM(S38:S53)</f>
        <v>16103728</v>
      </c>
      <c r="T54" s="65" t="str">
        <f t="shared" ref="T54" si="23">IF(S54=0,"EU nulový",IF((S54/R54)&gt;0.951,"CHYBA","o.k."))</f>
        <v>o.k.</v>
      </c>
      <c r="U54" s="73">
        <f>SUM(U38:U53)</f>
        <v>6300000</v>
      </c>
      <c r="V54" s="64">
        <f>SUM(V38:V53)</f>
        <v>5985000</v>
      </c>
      <c r="W54" s="62" t="str">
        <f>IF(V54=0,"EU nulový",IF((V54/U54)&gt;0.951,"CHYBA","o.k."))</f>
        <v>o.k.</v>
      </c>
      <c r="X54" s="72">
        <f>SUM(X38:X53)</f>
        <v>0</v>
      </c>
      <c r="Y54" s="63">
        <f>SUM(Y38:Y53)</f>
        <v>0</v>
      </c>
      <c r="Z54" s="62" t="str">
        <f>IF(Y54=0,"EU nulový",IF((Y54/X54)&gt;0.951,"CHYBA","o.k."))</f>
        <v>EU nulový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x14ac:dyDescent="0.25">
      <c r="A55" s="2"/>
      <c r="B55" s="119"/>
      <c r="C55" s="15"/>
      <c r="D55" s="15"/>
      <c r="E55" s="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.75" thickBot="1" x14ac:dyDescent="0.3">
      <c r="A56" s="191" t="s">
        <v>89</v>
      </c>
      <c r="B56" s="191"/>
      <c r="C56" s="76"/>
      <c r="D56" s="76"/>
      <c r="E56" s="7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25">
      <c r="A57" s="329" t="s">
        <v>49</v>
      </c>
      <c r="B57" s="331"/>
      <c r="C57" s="332" t="s">
        <v>19</v>
      </c>
      <c r="D57" s="311"/>
      <c r="E57" s="31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ht="99.75" customHeight="1" thickBot="1" x14ac:dyDescent="0.3">
      <c r="A58" s="47" t="s">
        <v>95</v>
      </c>
      <c r="B58" s="48" t="s">
        <v>48</v>
      </c>
      <c r="C58" s="155" t="s">
        <v>69</v>
      </c>
      <c r="D58" s="49" t="s">
        <v>70</v>
      </c>
      <c r="E58" s="50" t="s">
        <v>10</v>
      </c>
      <c r="F58" s="23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ht="76.5" customHeight="1" thickBot="1" x14ac:dyDescent="0.3">
      <c r="A59" s="207" t="str">
        <f t="shared" ref="A59:B74" si="24">A38</f>
        <v>2.4.1.A. Podpora udržitelnosti nemotorové a veřejné dopravy</v>
      </c>
      <c r="B59" s="208">
        <f t="shared" si="24"/>
        <v>0</v>
      </c>
      <c r="C59" s="232">
        <f t="shared" ref="C59:C74" si="25">C38+F38+I38+L38+O38+R38+U38+X38</f>
        <v>11426236.649999999</v>
      </c>
      <c r="D59" s="233">
        <f t="shared" ref="D59:D74" si="26">D38+G38+J38+M38+P38+S38+V38+Y38</f>
        <v>10854924.809999999</v>
      </c>
      <c r="E59" s="95" t="str">
        <f>IF(D59=0,"EU nulový",IF((D59/C59)&gt;0.951,"CHYBA","o.k."))</f>
        <v>o.k.</v>
      </c>
      <c r="F59" s="239"/>
      <c r="G59" s="132"/>
      <c r="H59" s="2"/>
      <c r="I59" s="85"/>
      <c r="J59" s="86"/>
      <c r="K59" s="87" t="s">
        <v>18</v>
      </c>
      <c r="L59" s="88"/>
      <c r="M59" s="76"/>
      <c r="N59" s="2"/>
      <c r="O59" s="2"/>
      <c r="P59" s="2"/>
      <c r="Q59" s="2"/>
      <c r="R59" s="217"/>
      <c r="S59" s="218" t="s">
        <v>90</v>
      </c>
      <c r="T59" s="219" t="s">
        <v>92</v>
      </c>
      <c r="U59" s="219"/>
      <c r="V59" s="218" t="s">
        <v>91</v>
      </c>
      <c r="W59" s="220" t="s">
        <v>94</v>
      </c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ht="78" customHeight="1" thickBot="1" x14ac:dyDescent="0.3">
      <c r="A60" s="209" t="str">
        <f>A39</f>
        <v>1.2.2.A. Investice do akceschopnosti složek IZS</v>
      </c>
      <c r="B60" s="210">
        <f t="shared" si="24"/>
        <v>0</v>
      </c>
      <c r="C60" s="77">
        <f t="shared" si="25"/>
        <v>0</v>
      </c>
      <c r="D60" s="78">
        <f t="shared" si="26"/>
        <v>0</v>
      </c>
      <c r="E60" s="96" t="str">
        <f t="shared" ref="E60:E74" si="27">IF(D60=0,"EU nulový",IF((D60/C60)&gt;0.951,"CHYBA","o.k."))</f>
        <v>EU nulový</v>
      </c>
      <c r="F60" s="2"/>
      <c r="G60" s="2"/>
      <c r="H60" s="2"/>
      <c r="I60" s="313"/>
      <c r="J60" s="314"/>
      <c r="K60" s="89" t="s">
        <v>60</v>
      </c>
      <c r="L60" s="76"/>
      <c r="M60" s="76"/>
      <c r="N60" s="2"/>
      <c r="O60" s="2"/>
      <c r="P60" s="2"/>
      <c r="Q60" s="2"/>
      <c r="R60" s="221">
        <v>2016</v>
      </c>
      <c r="S60" s="204">
        <f>C54</f>
        <v>0</v>
      </c>
      <c r="T60" s="204">
        <f t="shared" ref="T60:T68" si="28">S60/100*95</f>
        <v>0</v>
      </c>
      <c r="U60" s="204"/>
      <c r="V60" s="204">
        <f>D54</f>
        <v>0</v>
      </c>
      <c r="W60" s="222">
        <f t="shared" ref="W60:W68" si="29">V60/95*100</f>
        <v>0</v>
      </c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ht="90.75" customHeight="1" x14ac:dyDescent="0.25">
      <c r="A61" s="209" t="str">
        <f t="shared" si="24"/>
        <v>6.3.1.A. Investice do infrastruktury pro služby vedoucí k sociální inkluzi</v>
      </c>
      <c r="B61" s="210">
        <f t="shared" si="24"/>
        <v>0</v>
      </c>
      <c r="C61" s="77">
        <f t="shared" si="25"/>
        <v>0</v>
      </c>
      <c r="D61" s="78">
        <f t="shared" si="26"/>
        <v>0</v>
      </c>
      <c r="E61" s="96" t="str">
        <f t="shared" si="27"/>
        <v>EU nulový</v>
      </c>
      <c r="F61" s="2"/>
      <c r="G61" s="2"/>
      <c r="H61" s="2"/>
      <c r="M61" s="46"/>
      <c r="N61" s="11"/>
      <c r="O61" s="11"/>
      <c r="P61" s="11"/>
      <c r="Q61" s="2"/>
      <c r="R61" s="221">
        <v>2017</v>
      </c>
      <c r="S61" s="204">
        <f>F54</f>
        <v>0</v>
      </c>
      <c r="T61" s="204">
        <f t="shared" si="28"/>
        <v>0</v>
      </c>
      <c r="U61" s="204"/>
      <c r="V61" s="204">
        <f>G54</f>
        <v>0</v>
      </c>
      <c r="W61" s="222">
        <f t="shared" si="29"/>
        <v>0</v>
      </c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ht="74.25" customHeight="1" x14ac:dyDescent="0.25">
      <c r="A62" s="209" t="str">
        <f t="shared" si="24"/>
        <v>4.5.1.A. Podpora zázemí sociálních podniků</v>
      </c>
      <c r="B62" s="210">
        <f t="shared" si="24"/>
        <v>0</v>
      </c>
      <c r="C62" s="77">
        <f t="shared" si="25"/>
        <v>0</v>
      </c>
      <c r="D62" s="78">
        <f t="shared" si="26"/>
        <v>0</v>
      </c>
      <c r="E62" s="96" t="str">
        <f t="shared" si="27"/>
        <v>EU nulový</v>
      </c>
      <c r="F62" s="2"/>
      <c r="G62" s="2"/>
      <c r="H62" s="2"/>
      <c r="M62" s="76"/>
      <c r="N62" s="2"/>
      <c r="O62" s="2"/>
      <c r="P62" s="2"/>
      <c r="Q62" s="2"/>
      <c r="R62" s="221">
        <v>2018</v>
      </c>
      <c r="S62" s="204">
        <f>I54</f>
        <v>0</v>
      </c>
      <c r="T62" s="204">
        <f t="shared" si="28"/>
        <v>0</v>
      </c>
      <c r="U62" s="204"/>
      <c r="V62" s="204">
        <f>J54</f>
        <v>0</v>
      </c>
      <c r="W62" s="222">
        <f t="shared" si="29"/>
        <v>0</v>
      </c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ht="72" customHeight="1" x14ac:dyDescent="0.25">
      <c r="A63" s="209" t="str">
        <f t="shared" si="24"/>
        <v>6.1.1.A. Investice do kapacit a kvality škol a školek</v>
      </c>
      <c r="B63" s="210">
        <f t="shared" si="24"/>
        <v>0</v>
      </c>
      <c r="C63" s="234">
        <f t="shared" si="25"/>
        <v>11825055.99</v>
      </c>
      <c r="D63" s="235">
        <f t="shared" si="26"/>
        <v>11233803.190000001</v>
      </c>
      <c r="E63" s="96" t="str">
        <f t="shared" si="27"/>
        <v>o.k.</v>
      </c>
      <c r="F63" s="239"/>
      <c r="G63" s="237"/>
      <c r="H63" s="2"/>
      <c r="I63" s="76"/>
      <c r="J63" s="76"/>
      <c r="K63" s="76"/>
      <c r="L63" s="76"/>
      <c r="M63" s="76"/>
      <c r="N63" s="2"/>
      <c r="O63" s="2"/>
      <c r="P63" s="2"/>
      <c r="Q63" s="2"/>
      <c r="R63" s="221">
        <v>2019</v>
      </c>
      <c r="S63" s="204">
        <f>L54</f>
        <v>0</v>
      </c>
      <c r="T63" s="204">
        <f t="shared" si="28"/>
        <v>0</v>
      </c>
      <c r="U63" s="204"/>
      <c r="V63" s="204">
        <f>M54</f>
        <v>0</v>
      </c>
      <c r="W63" s="222">
        <f t="shared" si="29"/>
        <v>0</v>
      </c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s="1" customFormat="1" ht="78.75" customHeight="1" x14ac:dyDescent="0.25">
      <c r="A64" s="209" t="str">
        <f t="shared" si="24"/>
        <v>3.4.1.A. Investice do revitalizace hmotných památek</v>
      </c>
      <c r="B64" s="210">
        <f t="shared" si="24"/>
        <v>0</v>
      </c>
      <c r="C64" s="77">
        <f t="shared" si="25"/>
        <v>0</v>
      </c>
      <c r="D64" s="78">
        <f t="shared" si="26"/>
        <v>0</v>
      </c>
      <c r="E64" s="96" t="str">
        <f t="shared" si="27"/>
        <v>EU nulový</v>
      </c>
      <c r="F64" s="2"/>
      <c r="G64" s="238"/>
      <c r="H64" s="2"/>
      <c r="I64" s="76"/>
      <c r="J64" s="76"/>
      <c r="K64" s="76"/>
      <c r="L64" s="76"/>
      <c r="M64" s="76"/>
      <c r="N64" s="2"/>
      <c r="O64" s="2"/>
      <c r="P64" s="2"/>
      <c r="Q64" s="2"/>
      <c r="R64" s="221">
        <v>2020</v>
      </c>
      <c r="S64" s="204">
        <f>O54</f>
        <v>0</v>
      </c>
      <c r="T64" s="204">
        <f t="shared" si="28"/>
        <v>0</v>
      </c>
      <c r="U64" s="204"/>
      <c r="V64" s="204">
        <f>P54</f>
        <v>0</v>
      </c>
      <c r="W64" s="222">
        <f t="shared" si="29"/>
        <v>0</v>
      </c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:69" s="1" customFormat="1" x14ac:dyDescent="0.25">
      <c r="A65" s="209">
        <f t="shared" si="24"/>
        <v>0</v>
      </c>
      <c r="B65" s="210">
        <f t="shared" si="24"/>
        <v>0</v>
      </c>
      <c r="C65" s="77">
        <f t="shared" si="25"/>
        <v>0</v>
      </c>
      <c r="D65" s="78">
        <f t="shared" si="26"/>
        <v>0</v>
      </c>
      <c r="E65" s="96" t="str">
        <f t="shared" si="27"/>
        <v>EU nulový</v>
      </c>
      <c r="F65" s="2"/>
      <c r="G65" s="2"/>
      <c r="H65" s="2"/>
      <c r="I65" s="82" t="s">
        <v>50</v>
      </c>
      <c r="J65" s="76"/>
      <c r="K65" s="76"/>
      <c r="L65" s="76"/>
      <c r="M65" s="76"/>
      <c r="N65" s="2"/>
      <c r="O65" s="2"/>
      <c r="P65" s="2"/>
      <c r="Q65" s="2"/>
      <c r="R65" s="221">
        <v>2021</v>
      </c>
      <c r="S65" s="204">
        <f>R54</f>
        <v>16951292.640000001</v>
      </c>
      <c r="T65" s="204">
        <f t="shared" si="28"/>
        <v>16103728.007999999</v>
      </c>
      <c r="U65" s="204"/>
      <c r="V65" s="204">
        <f>S54</f>
        <v>16103728</v>
      </c>
      <c r="W65" s="222">
        <f t="shared" si="29"/>
        <v>16951292.631578945</v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:69" s="1" customFormat="1" x14ac:dyDescent="0.25">
      <c r="A66" s="209">
        <f t="shared" si="24"/>
        <v>0</v>
      </c>
      <c r="B66" s="210">
        <f t="shared" si="24"/>
        <v>0</v>
      </c>
      <c r="C66" s="77">
        <f t="shared" si="25"/>
        <v>0</v>
      </c>
      <c r="D66" s="78">
        <f t="shared" si="26"/>
        <v>0</v>
      </c>
      <c r="E66" s="96" t="str">
        <f t="shared" si="27"/>
        <v>EU nulový</v>
      </c>
      <c r="F66" s="2"/>
      <c r="G66" s="2"/>
      <c r="H66" s="2"/>
      <c r="I66" s="82" t="s">
        <v>72</v>
      </c>
      <c r="J66" s="76"/>
      <c r="K66" s="76"/>
      <c r="L66" s="76"/>
      <c r="M66" s="76"/>
      <c r="N66" s="2"/>
      <c r="O66" s="2"/>
      <c r="P66" s="2"/>
      <c r="Q66" s="2"/>
      <c r="R66" s="221">
        <v>2022</v>
      </c>
      <c r="S66" s="204">
        <f>U54</f>
        <v>6300000</v>
      </c>
      <c r="T66" s="204">
        <f t="shared" si="28"/>
        <v>5985000</v>
      </c>
      <c r="U66" s="204"/>
      <c r="V66" s="204">
        <f>V54</f>
        <v>5985000</v>
      </c>
      <c r="W66" s="222">
        <f t="shared" si="29"/>
        <v>6300000</v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69" s="1" customFormat="1" x14ac:dyDescent="0.25">
      <c r="A67" s="209">
        <f t="shared" si="24"/>
        <v>0</v>
      </c>
      <c r="B67" s="210">
        <f t="shared" si="24"/>
        <v>0</v>
      </c>
      <c r="C67" s="77">
        <f t="shared" si="25"/>
        <v>0</v>
      </c>
      <c r="D67" s="78">
        <f t="shared" si="26"/>
        <v>0</v>
      </c>
      <c r="E67" s="96" t="str">
        <f t="shared" si="27"/>
        <v>EU nulový</v>
      </c>
      <c r="F67" s="2"/>
      <c r="G67" s="2"/>
      <c r="H67" s="2"/>
      <c r="I67" s="82" t="s">
        <v>58</v>
      </c>
      <c r="J67" s="76"/>
      <c r="K67" s="76"/>
      <c r="L67" s="76"/>
      <c r="M67" s="76"/>
      <c r="N67" s="2"/>
      <c r="O67" s="2"/>
      <c r="P67" s="2"/>
      <c r="Q67" s="2"/>
      <c r="R67" s="221">
        <v>2023</v>
      </c>
      <c r="S67" s="204">
        <f>X54</f>
        <v>0</v>
      </c>
      <c r="T67" s="204">
        <f t="shared" si="28"/>
        <v>0</v>
      </c>
      <c r="U67" s="204"/>
      <c r="V67" s="204">
        <f>Y54</f>
        <v>0</v>
      </c>
      <c r="W67" s="222">
        <f t="shared" si="29"/>
        <v>0</v>
      </c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:69" s="1" customFormat="1" x14ac:dyDescent="0.25">
      <c r="A68" s="209">
        <f t="shared" si="24"/>
        <v>0</v>
      </c>
      <c r="B68" s="210">
        <f t="shared" si="24"/>
        <v>0</v>
      </c>
      <c r="C68" s="77">
        <f t="shared" si="25"/>
        <v>0</v>
      </c>
      <c r="D68" s="78">
        <f t="shared" si="26"/>
        <v>0</v>
      </c>
      <c r="E68" s="96" t="str">
        <f t="shared" si="27"/>
        <v>EU nulový</v>
      </c>
      <c r="F68" s="2"/>
      <c r="G68" s="2"/>
      <c r="H68" s="2"/>
      <c r="I68" s="76"/>
      <c r="J68" s="76"/>
      <c r="K68" s="76"/>
      <c r="L68" s="76"/>
      <c r="M68" s="76"/>
      <c r="N68" s="2"/>
      <c r="O68" s="2"/>
      <c r="P68" s="2"/>
      <c r="Q68" s="2"/>
      <c r="R68" s="223" t="s">
        <v>19</v>
      </c>
      <c r="S68" s="206">
        <f>C75</f>
        <v>23251292.640000001</v>
      </c>
      <c r="T68" s="206">
        <f t="shared" si="28"/>
        <v>22088728.008000001</v>
      </c>
      <c r="U68" s="206"/>
      <c r="V68" s="206">
        <f>D75</f>
        <v>22088728</v>
      </c>
      <c r="W68" s="224">
        <f t="shared" si="29"/>
        <v>23251292.631578945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:69" ht="15.75" customHeight="1" x14ac:dyDescent="0.25">
      <c r="A69" s="209">
        <f t="shared" si="24"/>
        <v>0</v>
      </c>
      <c r="B69" s="210">
        <f t="shared" si="24"/>
        <v>0</v>
      </c>
      <c r="C69" s="77">
        <f t="shared" si="25"/>
        <v>0</v>
      </c>
      <c r="D69" s="78">
        <f t="shared" si="26"/>
        <v>0</v>
      </c>
      <c r="E69" s="96" t="str">
        <f t="shared" si="27"/>
        <v>EU nulový</v>
      </c>
      <c r="F69" s="2"/>
      <c r="G69" s="2"/>
      <c r="H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x14ac:dyDescent="0.25">
      <c r="A70" s="209">
        <f t="shared" si="24"/>
        <v>0</v>
      </c>
      <c r="B70" s="210">
        <f t="shared" si="24"/>
        <v>0</v>
      </c>
      <c r="C70" s="77">
        <f t="shared" si="25"/>
        <v>0</v>
      </c>
      <c r="D70" s="78">
        <f t="shared" si="26"/>
        <v>0</v>
      </c>
      <c r="E70" s="96" t="str">
        <f t="shared" si="27"/>
        <v>EU nulový</v>
      </c>
      <c r="F70" s="2"/>
      <c r="G70" s="2"/>
      <c r="H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:69" x14ac:dyDescent="0.25">
      <c r="A71" s="209">
        <f t="shared" si="24"/>
        <v>0</v>
      </c>
      <c r="B71" s="210">
        <f t="shared" si="24"/>
        <v>0</v>
      </c>
      <c r="C71" s="77">
        <f t="shared" si="25"/>
        <v>0</v>
      </c>
      <c r="D71" s="78">
        <f t="shared" si="26"/>
        <v>0</v>
      </c>
      <c r="E71" s="96" t="str">
        <f t="shared" si="27"/>
        <v>EU nulový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:69" x14ac:dyDescent="0.25">
      <c r="A72" s="209">
        <f t="shared" si="24"/>
        <v>0</v>
      </c>
      <c r="B72" s="210">
        <f t="shared" si="24"/>
        <v>0</v>
      </c>
      <c r="C72" s="77">
        <f t="shared" si="25"/>
        <v>0</v>
      </c>
      <c r="D72" s="78">
        <f t="shared" si="26"/>
        <v>0</v>
      </c>
      <c r="E72" s="96" t="str">
        <f t="shared" si="27"/>
        <v>EU nulový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:69" x14ac:dyDescent="0.25">
      <c r="A73" s="209">
        <f t="shared" si="24"/>
        <v>0</v>
      </c>
      <c r="B73" s="210">
        <f t="shared" si="24"/>
        <v>0</v>
      </c>
      <c r="C73" s="77">
        <f t="shared" si="25"/>
        <v>0</v>
      </c>
      <c r="D73" s="78">
        <f t="shared" si="26"/>
        <v>0</v>
      </c>
      <c r="E73" s="96" t="str">
        <f t="shared" si="27"/>
        <v>EU nulový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69" ht="15.75" thickBot="1" x14ac:dyDescent="0.3">
      <c r="A74" s="211">
        <f t="shared" si="24"/>
        <v>0</v>
      </c>
      <c r="B74" s="212">
        <f t="shared" si="24"/>
        <v>0</v>
      </c>
      <c r="C74" s="93">
        <f t="shared" si="25"/>
        <v>0</v>
      </c>
      <c r="D74" s="94">
        <f t="shared" si="26"/>
        <v>0</v>
      </c>
      <c r="E74" s="97" t="str">
        <f t="shared" si="27"/>
        <v>EU nulový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:69" ht="15.75" thickBot="1" x14ac:dyDescent="0.3">
      <c r="A75" s="76"/>
      <c r="B75" s="76"/>
      <c r="C75" s="79">
        <f>SUM(C59:C74)</f>
        <v>23251292.640000001</v>
      </c>
      <c r="D75" s="80">
        <f>SUM(D59:D74)</f>
        <v>22088728</v>
      </c>
      <c r="E75" s="81" t="str">
        <f>IF(AND(D22=C75,E22=D75),"PRAVDA","CHYBA")</f>
        <v>PRAVDA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:69" x14ac:dyDescent="0.25">
      <c r="A76" s="2"/>
      <c r="B76" s="2"/>
      <c r="C76" s="15"/>
      <c r="D76" s="15"/>
      <c r="E76" s="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:6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:6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</sheetData>
  <sheetProtection algorithmName="SHA-512" hashValue="iokjYJQLIEUyMiOcsoJFXIUMAZh4g7A2kOuHCmosO+kUSMfdfd52H+UXpJiMNmbPWRbqMq8CR0r1TP+gqpq7OA==" saltValue="Yz/qdmbHMyMmC2JtJ9lYyg==" spinCount="100000" sheet="1" formatCells="0" formatColumns="0" formatRows="0"/>
  <mergeCells count="39">
    <mergeCell ref="R23:U23"/>
    <mergeCell ref="W12:Z12"/>
    <mergeCell ref="AB12:AE12"/>
    <mergeCell ref="R12:U12"/>
    <mergeCell ref="D24:I24"/>
    <mergeCell ref="M12:P12"/>
    <mergeCell ref="M23:P23"/>
    <mergeCell ref="K12:K13"/>
    <mergeCell ref="I12:I13"/>
    <mergeCell ref="E12:G12"/>
    <mergeCell ref="H12:H13"/>
    <mergeCell ref="C36:E36"/>
    <mergeCell ref="F36:H36"/>
    <mergeCell ref="D26:D31"/>
    <mergeCell ref="E26:E31"/>
    <mergeCell ref="F26:F31"/>
    <mergeCell ref="G26:G31"/>
    <mergeCell ref="F9:G9"/>
    <mergeCell ref="I60:J60"/>
    <mergeCell ref="B3:E3"/>
    <mergeCell ref="B4:E4"/>
    <mergeCell ref="B5:E5"/>
    <mergeCell ref="B6:E6"/>
    <mergeCell ref="J12:J13"/>
    <mergeCell ref="F3:H3"/>
    <mergeCell ref="F4:H4"/>
    <mergeCell ref="F5:H5"/>
    <mergeCell ref="F6:H6"/>
    <mergeCell ref="A36:B36"/>
    <mergeCell ref="A57:B57"/>
    <mergeCell ref="C57:E57"/>
    <mergeCell ref="C12:C13"/>
    <mergeCell ref="D12:D13"/>
    <mergeCell ref="X36:Z36"/>
    <mergeCell ref="L36:N36"/>
    <mergeCell ref="O36:Q36"/>
    <mergeCell ref="I36:K36"/>
    <mergeCell ref="R36:T36"/>
    <mergeCell ref="U36:W36"/>
  </mergeCells>
  <conditionalFormatting sqref="K14:K21">
    <cfRule type="cellIs" dxfId="61" priority="66" operator="equal">
      <formula>TRUE</formula>
    </cfRule>
  </conditionalFormatting>
  <conditionalFormatting sqref="P14:P21">
    <cfRule type="containsText" dxfId="60" priority="63" operator="containsText" text="pravda">
      <formula>NOT(ISERROR(SEARCH("pravda",P14)))</formula>
    </cfRule>
    <cfRule type="cellIs" dxfId="59" priority="64" operator="equal">
      <formula>"""pravda"""</formula>
    </cfRule>
    <cfRule type="cellIs" dxfId="58" priority="65" operator="equal">
      <formula>TRUE</formula>
    </cfRule>
  </conditionalFormatting>
  <conditionalFormatting sqref="G32">
    <cfRule type="cellIs" dxfId="57" priority="59" operator="equal">
      <formula>"PRAVDA"</formula>
    </cfRule>
  </conditionalFormatting>
  <conditionalFormatting sqref="E75">
    <cfRule type="cellIs" dxfId="56" priority="58" operator="equal">
      <formula>"PRAVDA"</formula>
    </cfRule>
  </conditionalFormatting>
  <conditionalFormatting sqref="U15:U21">
    <cfRule type="containsText" dxfId="55" priority="55" operator="containsText" text="pravda">
      <formula>NOT(ISERROR(SEARCH("pravda",U15)))</formula>
    </cfRule>
    <cfRule type="cellIs" dxfId="54" priority="56" operator="equal">
      <formula>"""pravda"""</formula>
    </cfRule>
    <cfRule type="cellIs" dxfId="53" priority="57" operator="equal">
      <formula>TRUE</formula>
    </cfRule>
  </conditionalFormatting>
  <conditionalFormatting sqref="U14 U16 U18 U20">
    <cfRule type="containsText" dxfId="52" priority="52" operator="containsText" text="pravda">
      <formula>NOT(ISERROR(SEARCH("pravda",U14)))</formula>
    </cfRule>
    <cfRule type="cellIs" dxfId="51" priority="53" operator="equal">
      <formula>"""pravda"""</formula>
    </cfRule>
    <cfRule type="cellIs" dxfId="50" priority="54" operator="equal">
      <formula>TRUE</formula>
    </cfRule>
  </conditionalFormatting>
  <conditionalFormatting sqref="P21">
    <cfRule type="containsText" dxfId="49" priority="49" operator="containsText" text="pravda">
      <formula>NOT(ISERROR(SEARCH("pravda",P21)))</formula>
    </cfRule>
    <cfRule type="cellIs" dxfId="48" priority="50" operator="equal">
      <formula>"""pravda"""</formula>
    </cfRule>
    <cfRule type="cellIs" dxfId="47" priority="51" operator="equal">
      <formula>TRUE</formula>
    </cfRule>
  </conditionalFormatting>
  <conditionalFormatting sqref="Z14:Z20">
    <cfRule type="containsText" dxfId="46" priority="46" operator="containsText" text="pravda">
      <formula>NOT(ISERROR(SEARCH("pravda",Z14)))</formula>
    </cfRule>
    <cfRule type="cellIs" dxfId="45" priority="47" operator="equal">
      <formula>"""pravda"""</formula>
    </cfRule>
    <cfRule type="cellIs" dxfId="44" priority="48" operator="equal">
      <formula>TRUE</formula>
    </cfRule>
  </conditionalFormatting>
  <conditionalFormatting sqref="Z21">
    <cfRule type="containsText" dxfId="43" priority="43" operator="containsText" text="pravda">
      <formula>NOT(ISERROR(SEARCH("pravda",Z21)))</formula>
    </cfRule>
    <cfRule type="cellIs" dxfId="42" priority="44" operator="equal">
      <formula>"""pravda"""</formula>
    </cfRule>
    <cfRule type="cellIs" dxfId="41" priority="45" operator="equal">
      <formula>TRUE</formula>
    </cfRule>
  </conditionalFormatting>
  <conditionalFormatting sqref="AE14:AE20">
    <cfRule type="containsText" dxfId="40" priority="40" operator="containsText" text="pravda">
      <formula>NOT(ISERROR(SEARCH("pravda",AE14)))</formula>
    </cfRule>
    <cfRule type="cellIs" dxfId="39" priority="41" operator="equal">
      <formula>"""pravda"""</formula>
    </cfRule>
    <cfRule type="cellIs" dxfId="38" priority="42" operator="equal">
      <formula>TRUE</formula>
    </cfRule>
  </conditionalFormatting>
  <conditionalFormatting sqref="AE21">
    <cfRule type="containsText" dxfId="37" priority="37" operator="containsText" text="pravda">
      <formula>NOT(ISERROR(SEARCH("pravda",AE21)))</formula>
    </cfRule>
    <cfRule type="cellIs" dxfId="36" priority="38" operator="equal">
      <formula>"""pravda"""</formula>
    </cfRule>
    <cfRule type="cellIs" dxfId="35" priority="39" operator="equal">
      <formula>TRUE</formula>
    </cfRule>
  </conditionalFormatting>
  <conditionalFormatting sqref="Z14:Z21">
    <cfRule type="containsText" dxfId="34" priority="34" operator="containsText" text="chyba">
      <formula>NOT(ISERROR(SEARCH("chyba",Z14)))</formula>
    </cfRule>
    <cfRule type="containsText" dxfId="33" priority="36" operator="containsText" text="chyba">
      <formula>NOT(ISERROR(SEARCH("chyba",Z14)))</formula>
    </cfRule>
  </conditionalFormatting>
  <conditionalFormatting sqref="AE14:AE21">
    <cfRule type="containsText" dxfId="32" priority="35" operator="containsText" text="chyba">
      <formula>NOT(ISERROR(SEARCH("chyba",AE14)))</formula>
    </cfRule>
  </conditionalFormatting>
  <conditionalFormatting sqref="P14:P21">
    <cfRule type="containsText" dxfId="31" priority="32" operator="containsText" text="chyba">
      <formula>NOT(ISERROR(SEARCH("chyba",P14)))</formula>
    </cfRule>
    <cfRule type="containsText" dxfId="30" priority="33" operator="containsText" text="chyba">
      <formula>NOT(ISERROR(SEARCH("chyba",P14)))</formula>
    </cfRule>
  </conditionalFormatting>
  <conditionalFormatting sqref="P25:P31">
    <cfRule type="containsText" dxfId="29" priority="29" operator="containsText" text="pravda">
      <formula>NOT(ISERROR(SEARCH("pravda",P25)))</formula>
    </cfRule>
    <cfRule type="cellIs" dxfId="28" priority="30" operator="equal">
      <formula>"""pravda"""</formula>
    </cfRule>
    <cfRule type="cellIs" dxfId="27" priority="31" operator="equal">
      <formula>TRUE</formula>
    </cfRule>
  </conditionalFormatting>
  <conditionalFormatting sqref="P32">
    <cfRule type="containsText" dxfId="26" priority="26" operator="containsText" text="pravda">
      <formula>NOT(ISERROR(SEARCH("pravda",P32)))</formula>
    </cfRule>
    <cfRule type="cellIs" dxfId="25" priority="27" operator="equal">
      <formula>"""pravda"""</formula>
    </cfRule>
    <cfRule type="cellIs" dxfId="24" priority="28" operator="equal">
      <formula>TRUE</formula>
    </cfRule>
  </conditionalFormatting>
  <conditionalFormatting sqref="P25:P32">
    <cfRule type="containsText" dxfId="23" priority="24" operator="containsText" text="chyba">
      <formula>NOT(ISERROR(SEARCH("chyba",P25)))</formula>
    </cfRule>
    <cfRule type="containsText" dxfId="22" priority="25" operator="containsText" text="chyba">
      <formula>NOT(ISERROR(SEARCH("chyba",P25)))</formula>
    </cfRule>
  </conditionalFormatting>
  <conditionalFormatting sqref="P33">
    <cfRule type="containsText" dxfId="21" priority="21" operator="containsText" text="pravda">
      <formula>NOT(ISERROR(SEARCH("pravda",P33)))</formula>
    </cfRule>
    <cfRule type="cellIs" dxfId="20" priority="22" operator="equal">
      <formula>"""pravda"""</formula>
    </cfRule>
    <cfRule type="cellIs" dxfId="19" priority="23" operator="equal">
      <formula>TRUE</formula>
    </cfRule>
  </conditionalFormatting>
  <conditionalFormatting sqref="P33">
    <cfRule type="containsText" dxfId="18" priority="19" operator="containsText" text="chyba">
      <formula>NOT(ISERROR(SEARCH("chyba",P33)))</formula>
    </cfRule>
    <cfRule type="containsText" dxfId="17" priority="20" operator="containsText" text="chyba">
      <formula>NOT(ISERROR(SEARCH("chyba",P33)))</formula>
    </cfRule>
  </conditionalFormatting>
  <conditionalFormatting sqref="U25:U31">
    <cfRule type="containsText" dxfId="16" priority="16" operator="containsText" text="pravda">
      <formula>NOT(ISERROR(SEARCH("pravda",U25)))</formula>
    </cfRule>
    <cfRule type="cellIs" dxfId="15" priority="17" operator="equal">
      <formula>"""pravda"""</formula>
    </cfRule>
    <cfRule type="cellIs" dxfId="14" priority="18" operator="equal">
      <formula>TRUE</formula>
    </cfRule>
  </conditionalFormatting>
  <conditionalFormatting sqref="U32">
    <cfRule type="containsText" dxfId="13" priority="13" operator="containsText" text="pravda">
      <formula>NOT(ISERROR(SEARCH("pravda",U32)))</formula>
    </cfRule>
    <cfRule type="cellIs" dxfId="12" priority="14" operator="equal">
      <formula>"""pravda"""</formula>
    </cfRule>
    <cfRule type="cellIs" dxfId="11" priority="15" operator="equal">
      <formula>TRUE</formula>
    </cfRule>
  </conditionalFormatting>
  <conditionalFormatting sqref="U25:U32">
    <cfRule type="containsText" dxfId="10" priority="12" operator="containsText" text="chyba">
      <formula>NOT(ISERROR(SEARCH("chyba",U25)))</formula>
    </cfRule>
  </conditionalFormatting>
  <conditionalFormatting sqref="U33">
    <cfRule type="containsText" dxfId="9" priority="9" operator="containsText" text="pravda">
      <formula>NOT(ISERROR(SEARCH("pravda",U33)))</formula>
    </cfRule>
    <cfRule type="cellIs" dxfId="8" priority="10" operator="equal">
      <formula>"""pravda"""</formula>
    </cfRule>
    <cfRule type="cellIs" dxfId="7" priority="11" operator="equal">
      <formula>TRUE</formula>
    </cfRule>
  </conditionalFormatting>
  <conditionalFormatting sqref="U33">
    <cfRule type="containsText" dxfId="6" priority="7" operator="containsText" text="chyba">
      <formula>NOT(ISERROR(SEARCH("chyba",U33)))</formula>
    </cfRule>
    <cfRule type="containsText" dxfId="5" priority="8" operator="containsText" text="chyba">
      <formula>NOT(ISERROR(SEARCH("chyba",U33)))</formula>
    </cfRule>
  </conditionalFormatting>
  <conditionalFormatting sqref="U14:U21">
    <cfRule type="containsText" dxfId="4" priority="6" operator="containsText" text="chyba">
      <formula>NOT(ISERROR(SEARCH("chyba",U14)))</formula>
    </cfRule>
  </conditionalFormatting>
  <conditionalFormatting sqref="F14:F22">
    <cfRule type="cellIs" dxfId="3" priority="4" operator="greaterThan">
      <formula>95.00001</formula>
    </cfRule>
  </conditionalFormatting>
  <conditionalFormatting sqref="K19">
    <cfRule type="cellIs" dxfId="2" priority="3" operator="equal">
      <formula>FALSE</formula>
    </cfRule>
  </conditionalFormatting>
  <conditionalFormatting sqref="K20">
    <cfRule type="cellIs" dxfId="1" priority="2" operator="equal">
      <formula>FALSE</formula>
    </cfRule>
  </conditionalFormatting>
  <conditionalFormatting sqref="K21">
    <cfRule type="cellIs" dxfId="0" priority="1" operator="equal">
      <formula>FALSE</formula>
    </cfRule>
  </conditionalFormatting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ignoredErrors>
    <ignoredError sqref="W54 T54 Q54 H54 N54 K54 E5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Tab. f) dle MPIN</vt:lpstr>
      <vt:lpstr>Kontrolní tab. fin. plánů SCLLD</vt:lpstr>
      <vt:lpstr>'Kontrolní tab. fin. plánů SCLLD'!Oblast_tisku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Špačková</dc:creator>
  <cp:lastModifiedBy>Bílý Pavel</cp:lastModifiedBy>
  <cp:lastPrinted>2019-12-03T14:21:36Z</cp:lastPrinted>
  <dcterms:created xsi:type="dcterms:W3CDTF">2016-01-20T12:45:50Z</dcterms:created>
  <dcterms:modified xsi:type="dcterms:W3CDTF">2021-05-13T12:49:03Z</dcterms:modified>
</cp:coreProperties>
</file>